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Land Rent/Land Rent Calculator/"/>
    </mc:Choice>
  </mc:AlternateContent>
  <xr:revisionPtr revIDLastSave="151" documentId="8_{0018909E-E7E2-4350-920A-DA5FC05AF19B}" xr6:coauthVersionLast="47" xr6:coauthVersionMax="47" xr10:uidLastSave="{5B89F559-0EE1-429E-A77F-40EDC2E7F482}"/>
  <workbookProtection workbookAlgorithmName="SHA-512" workbookHashValue="NlfhN4tPi7rE16EeTAe+lbc81C4XlLLOYopa9oG2e4yswMIdnGmBWgFj3VnLxsNqxLeTLidLAUDdHMEwS8PUSQ==" workbookSaltValue="UrgTCHD431omGD7R0UJg2A==" workbookSpinCount="100000" lockStructure="1"/>
  <bookViews>
    <workbookView xWindow="28680" yWindow="-120" windowWidth="29040" windowHeight="15720" tabRatio="947" xr2:uid="{00000000-000D-0000-FFFF-FFFF00000000}"/>
  </bookViews>
  <sheets>
    <sheet name="Calculator Instructions" sheetId="16" r:id="rId1"/>
    <sheet name="Land Rent Calculator" sheetId="22" r:id="rId2"/>
    <sheet name="Printable Copy" sheetId="23" r:id="rId3"/>
    <sheet name="Financial Ratios" sheetId="24" state="hidden" r:id="rId4"/>
    <sheet name="Chemical Master List" sheetId="4" state="hidden" r:id="rId5"/>
  </sheets>
  <externalReferences>
    <externalReference r:id="rId6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0">'Calculator Instructions'!$A$1:$R$35</definedName>
    <definedName name="_xlnm.Print_Area" localSheetId="1">'Land Rent Calculator'!$A$1:$P$67</definedName>
    <definedName name="_xlnm.Print_Area" localSheetId="2">'Printable Copy'!$A$1:$M$53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22" l="1"/>
  <c r="M27" i="22"/>
  <c r="M26" i="22"/>
  <c r="M25" i="22"/>
  <c r="C27" i="22"/>
  <c r="C32" i="22"/>
  <c r="C26" i="22"/>
  <c r="C25" i="22"/>
  <c r="C22" i="22"/>
  <c r="C20" i="22"/>
  <c r="C21" i="22"/>
  <c r="H12" i="22"/>
  <c r="H21" i="22"/>
  <c r="H25" i="22"/>
  <c r="H26" i="22"/>
  <c r="H27" i="22"/>
  <c r="H32" i="22"/>
  <c r="H35" i="22"/>
  <c r="H40" i="22"/>
  <c r="H52" i="22"/>
  <c r="N12" i="22"/>
  <c r="K12" i="23"/>
  <c r="K16" i="23"/>
  <c r="K17" i="23"/>
  <c r="K18" i="23"/>
  <c r="K19" i="23"/>
  <c r="K20" i="23"/>
  <c r="K21" i="23"/>
  <c r="K22" i="23"/>
  <c r="K23" i="23"/>
  <c r="K24" i="23"/>
  <c r="K25" i="23"/>
  <c r="K30" i="23"/>
  <c r="K39" i="23"/>
  <c r="K42" i="23"/>
  <c r="K49" i="23"/>
  <c r="I12" i="22"/>
  <c r="G12" i="23"/>
  <c r="G16" i="23"/>
  <c r="G17" i="23"/>
  <c r="G18" i="23"/>
  <c r="G19" i="23"/>
  <c r="G20" i="23"/>
  <c r="G21" i="23"/>
  <c r="G22" i="23"/>
  <c r="G23" i="23"/>
  <c r="G24" i="23"/>
  <c r="G25" i="23"/>
  <c r="G30" i="23"/>
  <c r="G39" i="23"/>
  <c r="G42" i="23"/>
  <c r="G49" i="23"/>
  <c r="K7" i="23"/>
  <c r="K46" i="23"/>
  <c r="G7" i="23"/>
  <c r="G46" i="23"/>
  <c r="K8" i="23"/>
  <c r="K45" i="23"/>
  <c r="G8" i="23"/>
  <c r="G45" i="23"/>
  <c r="K34" i="23"/>
  <c r="G34" i="23"/>
  <c r="K33" i="23"/>
  <c r="G33" i="23"/>
  <c r="D12" i="22"/>
  <c r="C12" i="23"/>
  <c r="C16" i="23"/>
  <c r="C17" i="23"/>
  <c r="C18" i="23"/>
  <c r="C19" i="23"/>
  <c r="C20" i="23"/>
  <c r="C21" i="23"/>
  <c r="C22" i="23"/>
  <c r="C23" i="23"/>
  <c r="C24" i="23"/>
  <c r="C25" i="23"/>
  <c r="C30" i="23"/>
  <c r="C39" i="23"/>
  <c r="C42" i="23"/>
  <c r="C49" i="23"/>
  <c r="C7" i="23"/>
  <c r="C46" i="23"/>
  <c r="C8" i="23"/>
  <c r="C45" i="23"/>
  <c r="C34" i="23"/>
  <c r="C33" i="23"/>
  <c r="N35" i="22"/>
  <c r="N40" i="22"/>
  <c r="N52" i="22"/>
  <c r="N63" i="22"/>
  <c r="I35" i="22"/>
  <c r="I40" i="22"/>
  <c r="I52" i="22"/>
  <c r="I63" i="22"/>
  <c r="N59" i="22"/>
  <c r="I59" i="22"/>
  <c r="N56" i="22"/>
  <c r="I56" i="22"/>
  <c r="N55" i="22"/>
  <c r="I55" i="22"/>
  <c r="D35" i="22"/>
  <c r="D40" i="22"/>
  <c r="D52" i="22"/>
  <c r="D63" i="22"/>
  <c r="D59" i="22"/>
  <c r="D56" i="22"/>
  <c r="D55" i="22"/>
  <c r="N44" i="22"/>
  <c r="I44" i="22"/>
  <c r="N43" i="22"/>
  <c r="I43" i="22"/>
  <c r="D44" i="22"/>
  <c r="D43" i="22"/>
  <c r="C12" i="22"/>
  <c r="C35" i="22"/>
  <c r="C40" i="22"/>
  <c r="C52" i="22"/>
  <c r="C63" i="22"/>
  <c r="M12" i="22"/>
  <c r="M59" i="22"/>
  <c r="H59" i="22"/>
  <c r="C59" i="22"/>
  <c r="O33" i="22"/>
  <c r="P33" i="22"/>
  <c r="J33" i="22"/>
  <c r="K33" i="22"/>
  <c r="E33" i="22"/>
  <c r="F33" i="22"/>
  <c r="F12" i="22"/>
  <c r="M35" i="22"/>
  <c r="M40" i="22"/>
  <c r="M52" i="22"/>
  <c r="M63" i="22"/>
  <c r="M56" i="22"/>
  <c r="M55" i="22"/>
  <c r="H63" i="22"/>
  <c r="H56" i="22"/>
  <c r="H55" i="22"/>
  <c r="M44" i="22"/>
  <c r="M43" i="22"/>
  <c r="H44" i="22"/>
  <c r="H43" i="22"/>
  <c r="C55" i="22"/>
  <c r="C56" i="22"/>
  <c r="C43" i="22"/>
  <c r="C44" i="22"/>
  <c r="D1" i="24"/>
  <c r="C1" i="24"/>
  <c r="B1" i="24"/>
  <c r="D7" i="24"/>
  <c r="C7" i="24"/>
  <c r="B7" i="24"/>
  <c r="D4" i="24"/>
  <c r="C4" i="24"/>
  <c r="B4" i="24"/>
  <c r="D22" i="23"/>
  <c r="C9" i="23"/>
  <c r="E22" i="23"/>
  <c r="H22" i="23"/>
  <c r="G9" i="23"/>
  <c r="I22" i="23"/>
  <c r="L22" i="23"/>
  <c r="K9" i="23"/>
  <c r="M22" i="23"/>
  <c r="K4" i="23"/>
  <c r="G4" i="23"/>
  <c r="C4" i="23"/>
  <c r="M30" i="23"/>
  <c r="M39" i="23"/>
  <c r="M42" i="23"/>
  <c r="I30" i="23"/>
  <c r="I39" i="23"/>
  <c r="I42" i="23"/>
  <c r="E39" i="23"/>
  <c r="L39" i="23"/>
  <c r="H39" i="23"/>
  <c r="D39" i="23"/>
  <c r="M16" i="23"/>
  <c r="M17" i="23"/>
  <c r="M18" i="23"/>
  <c r="M19" i="23"/>
  <c r="M20" i="23"/>
  <c r="M21" i="23"/>
  <c r="M23" i="23"/>
  <c r="M24" i="23"/>
  <c r="M25" i="23"/>
  <c r="I16" i="23"/>
  <c r="I17" i="23"/>
  <c r="I18" i="23"/>
  <c r="I19" i="23"/>
  <c r="I20" i="23"/>
  <c r="I21" i="23"/>
  <c r="I23" i="23"/>
  <c r="I24" i="23"/>
  <c r="I25" i="23"/>
  <c r="E16" i="23"/>
  <c r="E17" i="23"/>
  <c r="E18" i="23"/>
  <c r="E19" i="23"/>
  <c r="E20" i="23"/>
  <c r="E21" i="23"/>
  <c r="E23" i="23"/>
  <c r="E24" i="23"/>
  <c r="E25" i="23"/>
  <c r="L24" i="23"/>
  <c r="H24" i="23"/>
  <c r="D24" i="23"/>
  <c r="L23" i="23"/>
  <c r="H23" i="23"/>
  <c r="D23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M12" i="23"/>
  <c r="I12" i="23"/>
  <c r="E12" i="23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4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4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4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4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4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4" i="22"/>
  <c r="O49" i="22"/>
  <c r="J49" i="22"/>
  <c r="E49" i="22"/>
  <c r="P40" i="22"/>
  <c r="P49" i="22"/>
  <c r="P52" i="22"/>
  <c r="K40" i="22"/>
  <c r="K49" i="22"/>
  <c r="K52" i="22"/>
  <c r="F40" i="22"/>
  <c r="F49" i="22"/>
  <c r="F52" i="22"/>
  <c r="F16" i="22"/>
  <c r="F35" i="22"/>
  <c r="K16" i="22"/>
  <c r="K35" i="22"/>
  <c r="P16" i="22"/>
  <c r="P35" i="22"/>
  <c r="P12" i="22"/>
  <c r="K12" i="22"/>
  <c r="O16" i="22"/>
  <c r="J16" i="22"/>
  <c r="E16" i="22"/>
  <c r="E30" i="23"/>
  <c r="E42" i="23"/>
</calcChain>
</file>

<file path=xl/sharedStrings.xml><?xml version="1.0" encoding="utf-8"?>
<sst xmlns="http://schemas.openxmlformats.org/spreadsheetml/2006/main" count="1604" uniqueCount="436">
  <si>
    <t>None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</si>
  <si>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</si>
  <si>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</si>
  <si>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</si>
  <si>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</si>
  <si>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</si>
  <si>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</si>
  <si>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</si>
  <si>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</si>
  <si>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</si>
  <si>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</si>
  <si>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</si>
  <si>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</si>
  <si>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</si>
  <si>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</si>
  <si>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</si>
  <si>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</si>
  <si>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</si>
  <si>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</si>
  <si>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</si>
  <si>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</si>
  <si>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</si>
  <si>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</si>
  <si>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</si>
  <si>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</si>
  <si>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</si>
  <si>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</si>
  <si>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</si>
  <si>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</si>
  <si>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</si>
  <si>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</si>
  <si>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</si>
  <si>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</si>
  <si>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</si>
  <si>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</si>
  <si>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</si>
  <si>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Crop Insurance</t>
  </si>
  <si>
    <t>Freight &amp; Trucking</t>
  </si>
  <si>
    <t>Repairs &amp; Maintenance</t>
  </si>
  <si>
    <t>Acres</t>
  </si>
  <si>
    <t>Expected Yield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</si>
  <si>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</si>
  <si>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</si>
  <si>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</si>
  <si>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</si>
  <si>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</si>
  <si>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</si>
  <si>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</si>
  <si>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</si>
  <si>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</si>
  <si>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</si>
  <si>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</si>
  <si>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</si>
  <si>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</si>
  <si>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</si>
  <si>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</si>
  <si>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</si>
  <si>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</si>
  <si>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</si>
  <si>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</si>
  <si>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</si>
  <si>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</si>
  <si>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</si>
  <si>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</si>
  <si>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</si>
  <si>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</si>
  <si>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</si>
  <si>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</si>
  <si>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</si>
  <si>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</si>
  <si>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</si>
  <si>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</si>
  <si>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</si>
  <si>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</si>
  <si>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</si>
  <si>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</si>
  <si>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</si>
  <si>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</si>
  <si>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</si>
  <si>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</si>
  <si>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</si>
  <si>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</si>
  <si>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</si>
  <si>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</si>
  <si>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</si>
  <si>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</si>
  <si>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</si>
  <si>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</si>
  <si>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</si>
  <si>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</si>
  <si>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</si>
  <si>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</si>
  <si>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</si>
  <si>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</si>
  <si>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</si>
  <si>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</si>
  <si>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</si>
  <si>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</si>
  <si>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</si>
  <si>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</si>
  <si>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</si>
  <si>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</si>
  <si>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</si>
  <si>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</si>
  <si>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</si>
  <si>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</si>
  <si>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</si>
  <si>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</si>
  <si>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</si>
  <si>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</si>
  <si>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</si>
  <si>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</si>
  <si>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</si>
  <si>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</si>
  <si>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</si>
  <si>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</si>
  <si>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</si>
  <si>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</si>
  <si>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</si>
  <si>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</si>
  <si>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</si>
  <si>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</si>
  <si>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</si>
  <si>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</si>
  <si>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</si>
  <si>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</si>
  <si>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</si>
  <si>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</si>
  <si>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</si>
  <si>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</si>
  <si>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</si>
  <si>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</si>
  <si>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</si>
  <si>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</si>
  <si>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</si>
  <si>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</si>
  <si>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</si>
  <si>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</si>
  <si>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</si>
  <si>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</si>
  <si>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</si>
  <si>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</si>
  <si>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</si>
  <si>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</si>
  <si>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</si>
  <si>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</si>
  <si>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</si>
  <si>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</si>
  <si>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</si>
  <si>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</si>
  <si>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1)</t>
  </si>
  <si>
    <t>2)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</si>
  <si>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</si>
  <si>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</si>
  <si>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</si>
  <si>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</si>
  <si>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</si>
  <si>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</si>
  <si>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</si>
  <si>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</si>
  <si>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</si>
  <si>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</si>
  <si>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</si>
  <si>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</si>
  <si>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</si>
  <si>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</si>
  <si>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</si>
  <si>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</si>
  <si>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</si>
  <si>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</si>
  <si>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</si>
  <si>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</si>
  <si>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</si>
  <si>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</si>
  <si>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</si>
  <si>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</si>
  <si>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</si>
  <si>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</si>
  <si>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</si>
  <si>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</si>
  <si>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</si>
  <si>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</si>
  <si>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</si>
  <si>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</si>
  <si>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</si>
  <si>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</si>
  <si>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</si>
  <si>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</si>
  <si>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</si>
  <si>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</si>
  <si>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</si>
  <si>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</si>
  <si>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</si>
  <si>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</si>
  <si>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</si>
  <si>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</si>
  <si>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</si>
  <si>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</si>
  <si>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</si>
  <si>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</si>
  <si>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</si>
  <si>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</si>
  <si>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</si>
  <si>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</si>
  <si>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</si>
  <si>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</si>
  <si>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</si>
  <si>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</si>
  <si>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</si>
  <si>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</si>
  <si>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</si>
  <si>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</si>
  <si>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</si>
  <si>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</si>
  <si>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</si>
  <si>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</si>
  <si>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</si>
  <si>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</si>
  <si>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</si>
  <si>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</si>
  <si>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</si>
  <si>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</si>
  <si>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</si>
  <si>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</si>
  <si>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</si>
  <si>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</si>
  <si>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</si>
  <si>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</si>
  <si>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</si>
  <si>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</si>
  <si>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</si>
  <si>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</si>
  <si>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</si>
  <si>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</si>
  <si>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Total Direct Expense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</si>
  <si>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</si>
  <si>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</si>
  <si>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</si>
  <si>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Crop Chemicals</t>
  </si>
  <si>
    <t>Cash Price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</si>
  <si>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</si>
  <si>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</si>
  <si>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</si>
  <si>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</si>
  <si>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</si>
  <si>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</si>
  <si>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</si>
  <si>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</si>
  <si>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</si>
  <si>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</si>
  <si>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</si>
  <si>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</si>
  <si>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</si>
  <si>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</si>
  <si>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</si>
  <si>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</si>
  <si>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</si>
  <si>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</si>
  <si>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</si>
  <si>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</si>
  <si>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</si>
  <si>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</si>
  <si>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</si>
  <si>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</si>
  <si>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</si>
  <si>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</si>
  <si>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</si>
  <si>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</si>
  <si>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</si>
  <si>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Total Acres</t>
  </si>
  <si>
    <t>Gross Revenue</t>
  </si>
  <si>
    <t>Total Gross Revenue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</si>
  <si>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</si>
  <si>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</si>
  <si>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</si>
  <si>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</si>
  <si>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</si>
  <si>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</si>
  <si>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</si>
  <si>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</si>
  <si>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</si>
  <si>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</si>
  <si>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</si>
  <si>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</si>
  <si>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</si>
  <si>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</si>
  <si>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</si>
  <si>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</si>
  <si>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</si>
  <si>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</si>
  <si>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</si>
  <si>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</si>
  <si>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</si>
  <si>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</si>
  <si>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</si>
  <si>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</si>
  <si>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</si>
  <si>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</si>
  <si>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</si>
  <si>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</si>
  <si>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</si>
  <si>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</si>
  <si>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</si>
  <si>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</si>
  <si>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</si>
  <si>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</si>
  <si>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</si>
  <si>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</si>
  <si>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</si>
  <si>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</si>
  <si>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</si>
  <si>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</si>
  <si>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</si>
  <si>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</si>
  <si>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</si>
  <si>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</si>
  <si>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</si>
  <si>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</si>
  <si>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</si>
  <si>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</si>
  <si>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</si>
  <si>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</si>
  <si>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</si>
  <si>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</si>
  <si>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</si>
  <si>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</si>
  <si>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</si>
  <si>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</si>
  <si>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</si>
  <si>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</si>
  <si>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</si>
  <si>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</si>
  <si>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</si>
  <si>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</si>
  <si>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</si>
  <si>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</si>
  <si>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</si>
  <si>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</si>
  <si>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</si>
  <si>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</si>
  <si>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</si>
  <si>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 xml:space="preserve">Break-even Yield/Acre </t>
  </si>
  <si>
    <t>Net Return</t>
  </si>
  <si>
    <t xml:space="preserve">Break-Even </t>
  </si>
  <si>
    <t>Land Rent Calculator</t>
  </si>
  <si>
    <t>After Land Rent</t>
  </si>
  <si>
    <t>Before Land Rent</t>
  </si>
  <si>
    <t>Instructions</t>
  </si>
  <si>
    <t>Click on the next TAB to enter specific expense (or income) information.</t>
  </si>
  <si>
    <t>Input income and expense information to evaluate what a reasonable land rental rate should be.</t>
  </si>
  <si>
    <t>Considers/Discussion Points</t>
  </si>
  <si>
    <t>What are realistic yield goals?</t>
  </si>
  <si>
    <t xml:space="preserve">How does the soil structure impact the yield expectations? </t>
  </si>
  <si>
    <t>How flood prone is the field?</t>
  </si>
  <si>
    <t>What will the weed control actually cost?</t>
  </si>
  <si>
    <t>What presence do resistant weed(s) species have in the field and will that increase costs?</t>
  </si>
  <si>
    <t>Will pH need to be maintained throughout the lease agreement?</t>
  </si>
  <si>
    <t>How will lime be apportioned?  Who will be covering the cost (i.e. renter or land owner?)</t>
  </si>
  <si>
    <t>Will the renter be allowed to spread manure on the field?</t>
  </si>
  <si>
    <t>What potential is there for wildlife damage?</t>
  </si>
  <si>
    <t>(i.e. is it a smaller field with susceptible edges?)</t>
  </si>
  <si>
    <t>References:</t>
  </si>
  <si>
    <t>Land Rent Values:</t>
  </si>
  <si>
    <t>MSU Custom Machine Work Costs</t>
  </si>
  <si>
    <t>https://www.canr.msu.edu/resources/custom-machine-work-costs</t>
  </si>
  <si>
    <t>FINBIN Database</t>
  </si>
  <si>
    <t>https://finbin.umn.edu/</t>
  </si>
  <si>
    <t>3)</t>
  </si>
  <si>
    <t>Bushels/Tons/Cwt</t>
  </si>
  <si>
    <r>
      <t xml:space="preserve">Break-even $$/Unit </t>
    </r>
    <r>
      <rPr>
        <i/>
        <sz val="10"/>
        <color theme="1"/>
        <rFont val="Calibri"/>
        <family val="2"/>
        <scheme val="minor"/>
      </rPr>
      <t>(bushels, tons, cwt)</t>
    </r>
  </si>
  <si>
    <t>Prepared by: Jon LaPorte, Farm Business Management Educator</t>
  </si>
  <si>
    <t>(Enter Crop Label) ---&gt;</t>
  </si>
  <si>
    <t>Crop 1</t>
  </si>
  <si>
    <t>Crop 2</t>
  </si>
  <si>
    <t>Crop 3</t>
  </si>
  <si>
    <t>Custom Hire</t>
  </si>
  <si>
    <t>Storage</t>
  </si>
  <si>
    <t>Hired Labor</t>
  </si>
  <si>
    <t>Interest (operating)</t>
  </si>
  <si>
    <t>Farm Insurance</t>
  </si>
  <si>
    <t>Real Estate Taxes</t>
  </si>
  <si>
    <t>Depreciation</t>
  </si>
  <si>
    <t>Crop Supplies</t>
  </si>
  <si>
    <t>Crop Miscellaneous</t>
  </si>
  <si>
    <t>Other</t>
  </si>
  <si>
    <t xml:space="preserve">For comparison numbers, please see farm benchmarking information from the FINBIN database (https://finbin.umn.edu/) </t>
  </si>
  <si>
    <t>EXPENSE</t>
  </si>
  <si>
    <t>Variable &amp; Fixed Costs</t>
  </si>
  <si>
    <t>Fuel &amp; Electric costs</t>
  </si>
  <si>
    <t>Hired Out costs</t>
  </si>
  <si>
    <t>Operator Overhead costs</t>
  </si>
  <si>
    <r>
      <t xml:space="preserve">Gas/Fuel </t>
    </r>
    <r>
      <rPr>
        <i/>
        <sz val="11"/>
        <color theme="1"/>
        <rFont val="Calibri"/>
        <family val="2"/>
        <scheme val="minor"/>
      </rPr>
      <t>(incl. drying fuel, irrigation)</t>
    </r>
  </si>
  <si>
    <r>
      <t xml:space="preserve">Repairs &amp; Maintenance </t>
    </r>
    <r>
      <rPr>
        <i/>
        <sz val="11"/>
        <color theme="1"/>
        <rFont val="Calibri"/>
        <family val="2"/>
        <scheme val="minor"/>
      </rPr>
      <t>(incl. irrigation)</t>
    </r>
  </si>
  <si>
    <t>Utilities</t>
  </si>
  <si>
    <t>Farm Financial Scorecard</t>
  </si>
  <si>
    <t>Vulnerable</t>
  </si>
  <si>
    <t>Strong</t>
  </si>
  <si>
    <t>Farm Financial Scorecard Document</t>
  </si>
  <si>
    <t>Farm</t>
  </si>
  <si>
    <t>Efficiency</t>
  </si>
  <si>
    <t>Operating Expense Ratio</t>
  </si>
  <si>
    <t>Net Farm Income</t>
  </si>
  <si>
    <t>+20%</t>
  </si>
  <si>
    <t>0% - 10%</t>
  </si>
  <si>
    <t>10% - 20%</t>
  </si>
  <si>
    <t>100% - 80%</t>
  </si>
  <si>
    <t>60% - 0%</t>
  </si>
  <si>
    <t>80% - 60%</t>
  </si>
  <si>
    <r>
      <t xml:space="preserve">*Note: Net Farm Income is </t>
    </r>
    <r>
      <rPr>
        <b/>
        <u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debt payments and family living expenses</t>
    </r>
  </si>
  <si>
    <t xml:space="preserve">Efficiency </t>
  </si>
  <si>
    <t>80 - 100%</t>
  </si>
  <si>
    <t>60 - 80%</t>
  </si>
  <si>
    <t>Net Farm Income Ratio</t>
  </si>
  <si>
    <t>10 - 20%</t>
  </si>
  <si>
    <t>20% - over</t>
  </si>
  <si>
    <t>How much of every $1.00 goes to operating costs?</t>
  </si>
  <si>
    <t>How much of every $1.00 is available for debt/family living?</t>
  </si>
  <si>
    <t>Example (corn)</t>
  </si>
  <si>
    <t>&lt;0 - 10%</t>
  </si>
  <si>
    <t>&lt;0 - 60%</t>
  </si>
  <si>
    <r>
      <t xml:space="preserve">Profitability </t>
    </r>
    <r>
      <rPr>
        <b/>
        <i/>
        <sz val="12"/>
        <color theme="0"/>
        <rFont val="Calibri"/>
        <family val="2"/>
        <scheme val="minor"/>
      </rPr>
      <t>(Before Land Rent)</t>
    </r>
  </si>
  <si>
    <r>
      <t>Profitability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i/>
        <sz val="12"/>
        <color theme="0"/>
        <rFont val="Calibri"/>
        <family val="2"/>
        <scheme val="minor"/>
      </rPr>
      <t>(After Land Rent)</t>
    </r>
  </si>
  <si>
    <r>
      <t xml:space="preserve">Profitability </t>
    </r>
    <r>
      <rPr>
        <b/>
        <i/>
        <sz val="12"/>
        <color theme="0"/>
        <rFont val="Calibri"/>
        <family val="2"/>
        <scheme val="minor"/>
      </rPr>
      <t>(After Land Rent)</t>
    </r>
  </si>
  <si>
    <t>Example (soybeans)</t>
  </si>
  <si>
    <t>Example (wheat)</t>
  </si>
  <si>
    <t>Interest (term)</t>
  </si>
  <si>
    <t>Note: Net Farm Income is BEFORE debt payments and family living expenses.  This estimating tool does not include the payment of Family Living or principal on Debt.</t>
  </si>
  <si>
    <t>Enter the specific crop the calculator is being used for at the top of each column</t>
  </si>
  <si>
    <t>https://www.canr.msu.edu/resources/usda-farmland-cash-rental-rates</t>
  </si>
  <si>
    <t>https://www.canr.msu.edu/resources/farm-finance-scorecard-fillable-form</t>
  </si>
  <si>
    <t>Example based on Olympic average benchmarking information from 2020-2024 from the FINBIN database:</t>
  </si>
  <si>
    <t>Bullet E-3427: Introduction to Renting Farmland</t>
  </si>
  <si>
    <t>https://www.canr.msu.edu/resources/bulletin-e-3427-introduction-to-renting-farmland</t>
  </si>
  <si>
    <t>Phone: (269) 467-5511          Email: laportej@msu.edu</t>
  </si>
  <si>
    <t>How impactful is land rent if prices drop 5%?  10%?</t>
  </si>
  <si>
    <t>What impact will land rent have if yield drops by 10%?  20%?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</si>
</sst>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DB1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2" xfId="0" applyFont="1" applyBorder="1"/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33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9" fontId="6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17" fillId="0" borderId="37" xfId="0" applyNumberFormat="1" applyFont="1" applyBorder="1" applyAlignment="1">
      <alignment horizontal="left" vertical="center"/>
    </xf>
    <xf numFmtId="165" fontId="6" fillId="0" borderId="36" xfId="0" applyNumberFormat="1" applyFont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8" fontId="19" fillId="0" borderId="0" xfId="1" applyNumberFormat="1" applyFont="1" applyFill="1" applyBorder="1" applyAlignment="1" applyProtection="1">
      <alignment horizontal="center" vertical="center"/>
    </xf>
    <xf numFmtId="8" fontId="18" fillId="0" borderId="15" xfId="0" applyNumberFormat="1" applyFont="1" applyBorder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8" fontId="5" fillId="0" borderId="0" xfId="1" applyNumberFormat="1" applyFont="1" applyFill="1" applyBorder="1" applyAlignment="1" applyProtection="1">
      <alignment horizontal="center" vertical="center"/>
    </xf>
    <xf numFmtId="8" fontId="15" fillId="0" borderId="5" xfId="0" applyNumberFormat="1" applyFont="1" applyBorder="1" applyAlignment="1">
      <alignment horizontal="center" vertical="center"/>
    </xf>
    <xf numFmtId="8" fontId="15" fillId="0" borderId="0" xfId="0" applyNumberFormat="1" applyFont="1" applyAlignment="1">
      <alignment horizontal="center" vertical="center"/>
    </xf>
    <xf numFmtId="8" fontId="15" fillId="0" borderId="15" xfId="0" applyNumberFormat="1" applyFont="1" applyBorder="1" applyAlignment="1">
      <alignment horizontal="center" vertical="center"/>
    </xf>
    <xf numFmtId="8" fontId="3" fillId="0" borderId="15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/>
    </xf>
    <xf numFmtId="8" fontId="6" fillId="0" borderId="23" xfId="0" applyNumberFormat="1" applyFont="1" applyBorder="1" applyAlignment="1">
      <alignment horizontal="center" vertical="center"/>
    </xf>
    <xf numFmtId="8" fontId="5" fillId="0" borderId="23" xfId="0" applyNumberFormat="1" applyFont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5" fillId="0" borderId="25" xfId="0" applyNumberFormat="1" applyFont="1" applyBorder="1" applyAlignment="1">
      <alignment horizontal="center" vertical="center"/>
    </xf>
    <xf numFmtId="8" fontId="3" fillId="0" borderId="14" xfId="0" applyNumberFormat="1" applyFont="1" applyBorder="1" applyAlignment="1">
      <alignment horizontal="center" vertical="center"/>
    </xf>
    <xf numFmtId="8" fontId="21" fillId="0" borderId="14" xfId="0" applyNumberFormat="1" applyFont="1" applyBorder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8" fontId="21" fillId="0" borderId="15" xfId="0" applyNumberFormat="1" applyFont="1" applyBorder="1" applyAlignment="1">
      <alignment horizontal="center" vertical="center"/>
    </xf>
    <xf numFmtId="8" fontId="22" fillId="0" borderId="0" xfId="0" applyNumberFormat="1" applyFont="1" applyAlignment="1">
      <alignment horizontal="center" vertical="center"/>
    </xf>
    <xf numFmtId="8" fontId="6" fillId="0" borderId="16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23" fillId="0" borderId="22" xfId="1" applyNumberFormat="1" applyFont="1" applyFill="1" applyBorder="1" applyAlignment="1" applyProtection="1">
      <alignment horizontal="center" vertical="center"/>
    </xf>
    <xf numFmtId="8" fontId="23" fillId="0" borderId="0" xfId="0" applyNumberFormat="1" applyFont="1" applyAlignment="1">
      <alignment horizontal="center" vertical="center"/>
    </xf>
    <xf numFmtId="8" fontId="23" fillId="0" borderId="14" xfId="0" applyNumberFormat="1" applyFont="1" applyBorder="1" applyAlignment="1">
      <alignment horizontal="center" vertical="center"/>
    </xf>
    <xf numFmtId="8" fontId="20" fillId="0" borderId="0" xfId="0" applyNumberFormat="1" applyFont="1" applyAlignment="1">
      <alignment horizontal="center" vertical="center"/>
    </xf>
    <xf numFmtId="8" fontId="8" fillId="0" borderId="27" xfId="0" applyNumberFormat="1" applyFont="1" applyBorder="1" applyAlignment="1">
      <alignment horizontal="center" vertical="center"/>
    </xf>
    <xf numFmtId="8" fontId="8" fillId="0" borderId="18" xfId="0" applyNumberFormat="1" applyFont="1" applyBorder="1" applyAlignment="1">
      <alignment horizontal="center" vertical="center"/>
    </xf>
    <xf numFmtId="8" fontId="8" fillId="0" borderId="13" xfId="0" applyNumberFormat="1" applyFont="1" applyBorder="1" applyAlignment="1">
      <alignment horizontal="center" vertical="center"/>
    </xf>
    <xf numFmtId="8" fontId="8" fillId="0" borderId="24" xfId="0" applyNumberFormat="1" applyFont="1" applyBorder="1" applyAlignment="1">
      <alignment horizontal="center" vertical="center"/>
    </xf>
    <xf numFmtId="0" fontId="3" fillId="0" borderId="4" xfId="0" applyFont="1" applyBorder="1"/>
    <xf numFmtId="8" fontId="15" fillId="0" borderId="0" xfId="0" applyNumberFormat="1" applyFont="1" applyAlignment="1">
      <alignment horizontal="center"/>
    </xf>
    <xf numFmtId="8" fontId="15" fillId="0" borderId="15" xfId="0" applyNumberFormat="1" applyFont="1" applyBorder="1" applyAlignment="1">
      <alignment horizontal="center"/>
    </xf>
    <xf numFmtId="8" fontId="15" fillId="0" borderId="5" xfId="0" applyNumberFormat="1" applyFont="1" applyBorder="1" applyAlignment="1">
      <alignment horizontal="center"/>
    </xf>
    <xf numFmtId="8" fontId="3" fillId="0" borderId="14" xfId="0" applyNumberFormat="1" applyFont="1" applyBorder="1" applyAlignment="1">
      <alignment horizontal="center"/>
    </xf>
    <xf numFmtId="8" fontId="17" fillId="0" borderId="14" xfId="0" applyNumberFormat="1" applyFont="1" applyBorder="1" applyAlignment="1">
      <alignment horizontal="center"/>
    </xf>
    <xf numFmtId="44" fontId="23" fillId="0" borderId="21" xfId="1" applyFont="1" applyFill="1" applyBorder="1" applyAlignment="1" applyProtection="1">
      <alignment horizontal="center" vertical="center"/>
    </xf>
    <xf numFmtId="44" fontId="15" fillId="0" borderId="22" xfId="1" applyFont="1" applyFill="1" applyBorder="1" applyAlignment="1" applyProtection="1">
      <alignment horizontal="center" vertical="center"/>
    </xf>
    <xf numFmtId="44" fontId="15" fillId="0" borderId="25" xfId="1" applyFont="1" applyFill="1" applyBorder="1" applyAlignment="1" applyProtection="1">
      <alignment horizontal="center" vertical="center"/>
    </xf>
    <xf numFmtId="44" fontId="17" fillId="0" borderId="30" xfId="1" applyFont="1" applyFill="1" applyBorder="1" applyAlignment="1" applyProtection="1">
      <alignment horizontal="center" vertical="center"/>
    </xf>
    <xf numFmtId="44" fontId="15" fillId="0" borderId="30" xfId="1" applyFont="1" applyFill="1" applyBorder="1" applyAlignment="1" applyProtection="1">
      <alignment horizontal="center" vertical="center"/>
    </xf>
    <xf numFmtId="44" fontId="15" fillId="0" borderId="0" xfId="1" applyFont="1" applyFill="1" applyBorder="1" applyAlignment="1" applyProtection="1">
      <alignment horizontal="center" vertical="center"/>
    </xf>
    <xf numFmtId="44" fontId="15" fillId="0" borderId="40" xfId="1" applyFont="1" applyFill="1" applyBorder="1" applyAlignment="1" applyProtection="1">
      <alignment horizontal="center" vertical="center"/>
    </xf>
    <xf numFmtId="0" fontId="25" fillId="0" borderId="0" xfId="2"/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/>
    </xf>
    <xf numFmtId="0" fontId="3" fillId="5" borderId="0" xfId="0" applyFont="1" applyFill="1"/>
    <xf numFmtId="0" fontId="0" fillId="5" borderId="0" xfId="0" applyFill="1"/>
    <xf numFmtId="0" fontId="0" fillId="5" borderId="5" xfId="0" applyFill="1" applyBorder="1"/>
    <xf numFmtId="0" fontId="6" fillId="5" borderId="4" xfId="0" applyFont="1" applyFill="1" applyBorder="1" applyAlignment="1">
      <alignment horizontal="right"/>
    </xf>
    <xf numFmtId="0" fontId="6" fillId="5" borderId="0" xfId="0" applyFont="1" applyFill="1"/>
    <xf numFmtId="0" fontId="2" fillId="5" borderId="0" xfId="0" applyFont="1" applyFill="1"/>
    <xf numFmtId="0" fontId="2" fillId="5" borderId="5" xfId="0" applyFont="1" applyFill="1" applyBorder="1"/>
    <xf numFmtId="0" fontId="9" fillId="5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0" fillId="5" borderId="10" xfId="0" applyFill="1" applyBorder="1"/>
    <xf numFmtId="0" fontId="0" fillId="5" borderId="11" xfId="0" applyFill="1" applyBorder="1"/>
    <xf numFmtId="0" fontId="0" fillId="5" borderId="6" xfId="0" applyFill="1" applyBorder="1"/>
    <xf numFmtId="0" fontId="6" fillId="3" borderId="41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165" fontId="6" fillId="3" borderId="35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165" fontId="4" fillId="3" borderId="3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3" borderId="42" xfId="0" applyFont="1" applyFill="1" applyBorder="1" applyAlignment="1">
      <alignment horizontal="center" vertical="center"/>
    </xf>
    <xf numFmtId="8" fontId="23" fillId="0" borderId="18" xfId="1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Border="1" applyAlignment="1">
      <alignment vertical="center"/>
    </xf>
    <xf numFmtId="44" fontId="6" fillId="0" borderId="43" xfId="0" applyNumberFormat="1" applyFont="1" applyBorder="1" applyAlignment="1">
      <alignment vertical="center"/>
    </xf>
    <xf numFmtId="44" fontId="6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4" fontId="23" fillId="0" borderId="20" xfId="1" applyFont="1" applyFill="1" applyBorder="1" applyAlignment="1" applyProtection="1">
      <alignment horizontal="center" vertical="center"/>
    </xf>
    <xf numFmtId="8" fontId="23" fillId="0" borderId="20" xfId="1" applyNumberFormat="1" applyFont="1" applyFill="1" applyBorder="1" applyAlignment="1" applyProtection="1">
      <alignment horizontal="center" vertical="center"/>
    </xf>
    <xf numFmtId="8" fontId="8" fillId="0" borderId="28" xfId="0" applyNumberFormat="1" applyFont="1" applyBorder="1" applyAlignment="1">
      <alignment horizontal="center" vertical="center"/>
    </xf>
    <xf numFmtId="8" fontId="8" fillId="0" borderId="9" xfId="0" applyNumberFormat="1" applyFont="1" applyBorder="1" applyAlignment="1">
      <alignment horizontal="center" vertical="center"/>
    </xf>
    <xf numFmtId="44" fontId="6" fillId="0" borderId="22" xfId="0" applyNumberFormat="1" applyFont="1" applyBorder="1" applyAlignment="1">
      <alignment vertical="center"/>
    </xf>
    <xf numFmtId="8" fontId="6" fillId="0" borderId="18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44" fontId="15" fillId="0" borderId="28" xfId="1" applyFont="1" applyFill="1" applyBorder="1" applyAlignment="1" applyProtection="1">
      <alignment horizontal="center" vertical="center"/>
    </xf>
    <xf numFmtId="44" fontId="15" fillId="0" borderId="9" xfId="1" applyFont="1" applyFill="1" applyBorder="1" applyAlignment="1" applyProtection="1">
      <alignment horizontal="center" vertical="center"/>
    </xf>
    <xf numFmtId="0" fontId="4" fillId="0" borderId="44" xfId="0" applyFont="1" applyBorder="1" applyAlignment="1">
      <alignment horizontal="left"/>
    </xf>
    <xf numFmtId="0" fontId="5" fillId="5" borderId="4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right" vertical="center"/>
    </xf>
    <xf numFmtId="8" fontId="23" fillId="0" borderId="15" xfId="1" applyNumberFormat="1" applyFont="1" applyFill="1" applyBorder="1" applyAlignment="1" applyProtection="1">
      <alignment horizontal="center" vertical="center"/>
    </xf>
    <xf numFmtId="8" fontId="23" fillId="0" borderId="28" xfId="1" applyNumberFormat="1" applyFont="1" applyFill="1" applyBorder="1" applyAlignment="1" applyProtection="1">
      <alignment horizontal="center" vertical="center"/>
    </xf>
    <xf numFmtId="8" fontId="6" fillId="0" borderId="14" xfId="0" applyNumberFormat="1" applyFont="1" applyBorder="1" applyAlignment="1">
      <alignment horizontal="center" vertical="center"/>
    </xf>
    <xf numFmtId="44" fontId="23" fillId="0" borderId="45" xfId="1" applyFont="1" applyFill="1" applyBorder="1" applyAlignment="1" applyProtection="1">
      <alignment horizontal="center" vertical="center"/>
    </xf>
    <xf numFmtId="8" fontId="19" fillId="4" borderId="13" xfId="1" applyNumberFormat="1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44" fontId="24" fillId="4" borderId="13" xfId="1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/>
    <xf numFmtId="0" fontId="14" fillId="6" borderId="11" xfId="0" applyFont="1" applyFill="1" applyBorder="1"/>
    <xf numFmtId="0" fontId="14" fillId="6" borderId="6" xfId="0" applyFont="1" applyFill="1" applyBorder="1"/>
    <xf numFmtId="44" fontId="20" fillId="0" borderId="45" xfId="1" applyFont="1" applyFill="1" applyBorder="1" applyAlignment="1" applyProtection="1">
      <alignment horizontal="center" vertical="center"/>
    </xf>
    <xf numFmtId="44" fontId="8" fillId="0" borderId="30" xfId="1" applyFont="1" applyFill="1" applyBorder="1" applyAlignment="1" applyProtection="1">
      <alignment horizontal="center" vertical="center"/>
    </xf>
    <xf numFmtId="8" fontId="17" fillId="0" borderId="27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0" xfId="0" applyFont="1" applyAlignment="1">
      <alignment vertical="center"/>
    </xf>
    <xf numFmtId="44" fontId="20" fillId="0" borderId="30" xfId="1" applyFont="1" applyFill="1" applyBorder="1" applyAlignment="1" applyProtection="1">
      <alignment horizontal="center" vertical="center"/>
    </xf>
    <xf numFmtId="44" fontId="23" fillId="0" borderId="30" xfId="1" applyFont="1" applyFill="1" applyBorder="1" applyAlignment="1" applyProtection="1">
      <alignment horizontal="center" vertical="center"/>
    </xf>
    <xf numFmtId="8" fontId="15" fillId="0" borderId="14" xfId="0" applyNumberFormat="1" applyFont="1" applyBorder="1" applyAlignment="1">
      <alignment horizontal="center" vertical="center"/>
    </xf>
    <xf numFmtId="8" fontId="32" fillId="0" borderId="14" xfId="0" applyNumberFormat="1" applyFont="1" applyBorder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8" fontId="32" fillId="0" borderId="15" xfId="0" applyNumberFormat="1" applyFont="1" applyBorder="1" applyAlignment="1">
      <alignment horizontal="center" vertical="center"/>
    </xf>
    <xf numFmtId="8" fontId="5" fillId="0" borderId="14" xfId="0" applyNumberFormat="1" applyFont="1" applyBorder="1" applyAlignment="1">
      <alignment horizontal="center" vertical="center"/>
    </xf>
    <xf numFmtId="8" fontId="5" fillId="0" borderId="7" xfId="0" applyNumberFormat="1" applyFont="1" applyBorder="1" applyAlignment="1">
      <alignment horizontal="center" vertical="center"/>
    </xf>
    <xf numFmtId="8" fontId="5" fillId="0" borderId="13" xfId="1" applyNumberFormat="1" applyFont="1" applyFill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23" fillId="0" borderId="13" xfId="1" applyFont="1" applyFill="1" applyBorder="1" applyAlignment="1" applyProtection="1">
      <alignment horizontal="center" vertical="center"/>
    </xf>
    <xf numFmtId="0" fontId="33" fillId="7" borderId="27" xfId="0" applyFont="1" applyFill="1" applyBorder="1"/>
    <xf numFmtId="0" fontId="33" fillId="7" borderId="28" xfId="0" applyFont="1" applyFill="1" applyBorder="1"/>
    <xf numFmtId="0" fontId="0" fillId="8" borderId="27" xfId="0" applyFill="1" applyBorder="1"/>
    <xf numFmtId="0" fontId="0" fillId="8" borderId="28" xfId="0" applyFill="1" applyBorder="1"/>
    <xf numFmtId="0" fontId="0" fillId="9" borderId="27" xfId="0" applyFill="1" applyBorder="1"/>
    <xf numFmtId="0" fontId="0" fillId="9" borderId="28" xfId="0" applyFill="1" applyBorder="1"/>
    <xf numFmtId="0" fontId="35" fillId="0" borderId="0" xfId="0" applyFont="1"/>
    <xf numFmtId="0" fontId="0" fillId="3" borderId="13" xfId="0" applyFill="1" applyBorder="1"/>
    <xf numFmtId="0" fontId="6" fillId="10" borderId="28" xfId="0" applyFont="1" applyFill="1" applyBorder="1" applyAlignment="1">
      <alignment horizontal="center"/>
    </xf>
    <xf numFmtId="0" fontId="6" fillId="10" borderId="27" xfId="0" applyFont="1" applyFill="1" applyBorder="1"/>
    <xf numFmtId="9" fontId="0" fillId="3" borderId="13" xfId="3" applyFont="1" applyFill="1" applyBorder="1"/>
    <xf numFmtId="2" fontId="26" fillId="0" borderId="26" xfId="0" applyNumberFormat="1" applyFont="1" applyBorder="1" applyAlignment="1">
      <alignment vertical="center" wrapText="1"/>
    </xf>
    <xf numFmtId="2" fontId="26" fillId="0" borderId="10" xfId="0" applyNumberFormat="1" applyFont="1" applyBorder="1" applyAlignment="1">
      <alignment vertical="center" wrapText="1"/>
    </xf>
    <xf numFmtId="165" fontId="3" fillId="0" borderId="15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left" vertical="center"/>
    </xf>
    <xf numFmtId="2" fontId="6" fillId="0" borderId="47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2" fontId="27" fillId="0" borderId="13" xfId="0" applyNumberFormat="1" applyFont="1" applyBorder="1" applyAlignment="1">
      <alignment horizontal="center" vertical="center"/>
    </xf>
    <xf numFmtId="9" fontId="6" fillId="0" borderId="14" xfId="3" applyFont="1" applyFill="1" applyBorder="1" applyAlignment="1" applyProtection="1">
      <alignment horizontal="center" vertical="center"/>
    </xf>
    <xf numFmtId="8" fontId="27" fillId="0" borderId="2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2" fontId="0" fillId="0" borderId="13" xfId="0" applyNumberForma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10" fillId="0" borderId="0" xfId="0" applyFont="1"/>
    <xf numFmtId="0" fontId="12" fillId="6" borderId="4" xfId="0" applyFont="1" applyFill="1" applyBorder="1"/>
    <xf numFmtId="0" fontId="12" fillId="6" borderId="0" xfId="0" applyFont="1" applyFill="1"/>
    <xf numFmtId="0" fontId="12" fillId="6" borderId="5" xfId="0" applyFont="1" applyFill="1" applyBorder="1"/>
    <xf numFmtId="0" fontId="28" fillId="6" borderId="4" xfId="0" applyFont="1" applyFill="1" applyBorder="1"/>
    <xf numFmtId="0" fontId="28" fillId="6" borderId="0" xfId="0" applyFont="1" applyFill="1"/>
    <xf numFmtId="0" fontId="28" fillId="6" borderId="5" xfId="0" applyFont="1" applyFill="1" applyBorder="1"/>
    <xf numFmtId="0" fontId="19" fillId="0" borderId="13" xfId="0" applyFont="1" applyBorder="1" applyAlignment="1">
      <alignment horizontal="center" vertical="center"/>
    </xf>
    <xf numFmtId="0" fontId="28" fillId="6" borderId="10" xfId="0" applyFont="1" applyFill="1" applyBorder="1"/>
    <xf numFmtId="0" fontId="28" fillId="6" borderId="11" xfId="0" applyFont="1" applyFill="1" applyBorder="1"/>
    <xf numFmtId="0" fontId="28" fillId="6" borderId="6" xfId="0" applyFont="1" applyFill="1" applyBorder="1"/>
    <xf numFmtId="164" fontId="3" fillId="0" borderId="0" xfId="0" applyNumberFormat="1" applyFont="1"/>
    <xf numFmtId="0" fontId="10" fillId="0" borderId="4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5" xfId="0" applyFont="1" applyBorder="1"/>
    <xf numFmtId="9" fontId="16" fillId="7" borderId="13" xfId="0" applyNumberFormat="1" applyFont="1" applyFill="1" applyBorder="1" applyAlignment="1">
      <alignment horizontal="center" vertical="center"/>
    </xf>
    <xf numFmtId="9" fontId="16" fillId="7" borderId="24" xfId="0" applyNumberFormat="1" applyFont="1" applyFill="1" applyBorder="1" applyAlignment="1">
      <alignment horizontal="center" vertical="center"/>
    </xf>
    <xf numFmtId="0" fontId="38" fillId="0" borderId="4" xfId="0" applyFont="1" applyBorder="1" applyAlignment="1">
      <alignment horizontal="left"/>
    </xf>
    <xf numFmtId="9" fontId="5" fillId="8" borderId="13" xfId="0" applyNumberFormat="1" applyFont="1" applyFill="1" applyBorder="1" applyAlignment="1">
      <alignment horizontal="center" vertical="center"/>
    </xf>
    <xf numFmtId="9" fontId="5" fillId="8" borderId="24" xfId="0" applyNumberFormat="1" applyFont="1" applyFill="1" applyBorder="1" applyAlignment="1">
      <alignment horizontal="center" vertical="center"/>
    </xf>
    <xf numFmtId="9" fontId="16" fillId="2" borderId="13" xfId="0" applyNumberFormat="1" applyFont="1" applyFill="1" applyBorder="1" applyAlignment="1">
      <alignment horizontal="center" vertical="center"/>
    </xf>
    <xf numFmtId="9" fontId="16" fillId="7" borderId="13" xfId="0" applyNumberFormat="1" applyFont="1" applyFill="1" applyBorder="1" applyAlignment="1">
      <alignment horizontal="center"/>
    </xf>
    <xf numFmtId="9" fontId="5" fillId="8" borderId="13" xfId="0" applyNumberFormat="1" applyFont="1" applyFill="1" applyBorder="1" applyAlignment="1">
      <alignment horizontal="center"/>
    </xf>
    <xf numFmtId="9" fontId="5" fillId="8" borderId="2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left"/>
    </xf>
    <xf numFmtId="9" fontId="16" fillId="2" borderId="13" xfId="0" applyNumberFormat="1" applyFont="1" applyFill="1" applyBorder="1" applyAlignment="1">
      <alignment horizontal="center"/>
    </xf>
    <xf numFmtId="9" fontId="16" fillId="2" borderId="24" xfId="0" applyNumberFormat="1" applyFont="1" applyFill="1" applyBorder="1" applyAlignment="1">
      <alignment horizontal="center"/>
    </xf>
    <xf numFmtId="0" fontId="34" fillId="3" borderId="39" xfId="2" applyFont="1" applyFill="1" applyBorder="1" applyAlignment="1" applyProtection="1">
      <alignment horizontal="center"/>
    </xf>
    <xf numFmtId="0" fontId="34" fillId="3" borderId="46" xfId="2" applyFont="1" applyFill="1" applyBorder="1" applyAlignment="1" applyProtection="1">
      <alignment horizontal="center"/>
    </xf>
    <xf numFmtId="165" fontId="29" fillId="0" borderId="13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5" fontId="40" fillId="0" borderId="0" xfId="0" applyNumberFormat="1" applyFont="1" applyAlignment="1">
      <alignment horizontal="center" vertical="center"/>
    </xf>
    <xf numFmtId="8" fontId="29" fillId="0" borderId="27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165" fontId="29" fillId="0" borderId="13" xfId="0" applyNumberFormat="1" applyFont="1" applyBorder="1" applyAlignment="1">
      <alignment horizontal="center" vertical="center"/>
    </xf>
    <xf numFmtId="2" fontId="29" fillId="0" borderId="13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9" fontId="29" fillId="0" borderId="13" xfId="3" applyFont="1" applyFill="1" applyBorder="1" applyAlignment="1" applyProtection="1">
      <alignment horizontal="center" vertical="center"/>
    </xf>
    <xf numFmtId="44" fontId="41" fillId="0" borderId="45" xfId="1" applyFont="1" applyFill="1" applyBorder="1" applyAlignment="1" applyProtection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44" fontId="29" fillId="0" borderId="30" xfId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0" fillId="4" borderId="12" xfId="0" applyFont="1" applyFill="1" applyBorder="1" applyAlignment="1" applyProtection="1">
      <alignment horizontal="center" vertical="center"/>
      <protection locked="0"/>
    </xf>
    <xf numFmtId="0" fontId="30" fillId="4" borderId="19" xfId="0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Border="1" applyAlignment="1">
      <alignment horizontal="center" vertical="center"/>
    </xf>
    <xf numFmtId="0" fontId="13" fillId="6" borderId="4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5" xfId="0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 vertical="center" wrapText="1"/>
    </xf>
    <xf numFmtId="2" fontId="26" fillId="0" borderId="19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5" xfId="0" applyFont="1" applyFill="1" applyBorder="1" applyAlignment="1">
      <alignment horizontal="center"/>
    </xf>
    <xf numFmtId="165" fontId="3" fillId="0" borderId="39" xfId="0" applyNumberFormat="1" applyFont="1" applyBorder="1" applyAlignment="1">
      <alignment horizontal="left" vertical="center"/>
    </xf>
    <xf numFmtId="165" fontId="3" fillId="0" borderId="38" xfId="0" applyNumberFormat="1" applyFont="1" applyBorder="1" applyAlignment="1">
      <alignment horizontal="left" vertical="center"/>
    </xf>
    <xf numFmtId="8" fontId="15" fillId="0" borderId="14" xfId="0" applyNumberFormat="1" applyFont="1" applyBorder="1" applyAlignment="1">
      <alignment horizontal="left" vertical="center"/>
    </xf>
    <xf numFmtId="8" fontId="15" fillId="0" borderId="15" xfId="0" applyNumberFormat="1" applyFont="1" applyBorder="1" applyAlignment="1">
      <alignment horizontal="left" vertical="center"/>
    </xf>
    <xf numFmtId="8" fontId="15" fillId="0" borderId="5" xfId="0" applyNumberFormat="1" applyFont="1" applyBorder="1" applyAlignment="1">
      <alignment horizontal="left" vertical="center"/>
    </xf>
    <xf numFmtId="0" fontId="31" fillId="0" borderId="26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0" fontId="34" fillId="3" borderId="0" xfId="2" applyFont="1" applyFill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7" xfId="0" quotePrefix="1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4" fontId="29" fillId="0" borderId="27" xfId="0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34" fillId="0" borderId="2" xfId="2" applyFont="1" applyBorder="1" applyAlignment="1">
      <alignment horizontal="center"/>
    </xf>
    <xf numFmtId="0" fontId="25" fillId="5" borderId="0" xfId="2" applyFill="1" applyAlignment="1">
      <alignment horizontal="left"/>
    </xf>
    <xf numFmtId="0" fontId="6" fillId="5" borderId="0" xfId="0" applyFont="1" applyFill="1" applyBorder="1" applyAlignment="1">
      <alignment horizontal="right"/>
    </xf>
    <xf numFmtId="0" fontId="25" fillId="5" borderId="0" xfId="2" applyFill="1" applyBorder="1" applyAlignment="1">
      <alignment horizontal="left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8453B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2</xdr:row>
      <xdr:rowOff>166687</xdr:rowOff>
    </xdr:from>
    <xdr:to>
      <xdr:col>2</xdr:col>
      <xdr:colOff>1607789</xdr:colOff>
      <xdr:row>5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209550</xdr:colOff>
      <xdr:row>4</xdr:row>
      <xdr:rowOff>100012</xdr:rowOff>
    </xdr:from>
    <xdr:ext cx="2681733" cy="519113"/>
    <xdr:pic>
      <xdr:nvPicPr>
        <xdr:cNvPr id="5" name="Picture 4">
          <a:extLst>
            <a:ext uri="{FF2B5EF4-FFF2-40B4-BE49-F238E27FC236}">
              <a16:creationId xmlns:a16="http://schemas.microsoft.com/office/drawing/2014/main" id="{FE70D265-4FAF-4CBE-B5E6-E05C8F1A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572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23813</xdr:colOff>
      <xdr:row>0</xdr:row>
      <xdr:rowOff>35719</xdr:rowOff>
    </xdr:from>
    <xdr:ext cx="1833562" cy="354929"/>
    <xdr:pic>
      <xdr:nvPicPr>
        <xdr:cNvPr id="3" name="Picture 2">
          <a:extLst>
            <a:ext uri="{FF2B5EF4-FFF2-40B4-BE49-F238E27FC236}">
              <a16:creationId xmlns:a16="http://schemas.microsoft.com/office/drawing/2014/main" id="{610C06F1-9283-4CDF-A6C1-25A8EFC4B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35719"/>
          <a:ext cx="1833562" cy="354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209550</xdr:colOff>
      <xdr:row>4</xdr:row>
      <xdr:rowOff>100012</xdr:rowOff>
    </xdr:from>
    <xdr:ext cx="2681733" cy="519113"/>
    <xdr:pic>
      <xdr:nvPicPr>
        <xdr:cNvPr id="2" name="Picture 1">
          <a:extLst>
            <a:ext uri="{FF2B5EF4-FFF2-40B4-BE49-F238E27FC236}">
              <a16:creationId xmlns:a16="http://schemas.microsoft.com/office/drawing/2014/main" id="{8AA09DA7-901B-4756-935A-27B027A3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1550" y="10239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23813</xdr:colOff>
      <xdr:row>0</xdr:row>
      <xdr:rowOff>35718</xdr:rowOff>
    </xdr:from>
    <xdr:ext cx="1833562" cy="354929"/>
    <xdr:pic>
      <xdr:nvPicPr>
        <xdr:cNvPr id="3" name="Picture 2">
          <a:extLst>
            <a:ext uri="{FF2B5EF4-FFF2-40B4-BE49-F238E27FC236}">
              <a16:creationId xmlns:a16="http://schemas.microsoft.com/office/drawing/2014/main" id="{422DB7BC-FBE2-444E-AE28-45BBFFA4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35718"/>
          <a:ext cx="1833562" cy="354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nr.msu.edu/resources/custom-machine-work-cost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anr.msu.edu/resources/bulletin-e-3427-introduction-to-renting-farmland" TargetMode="External"/><Relationship Id="rId1" Type="http://schemas.openxmlformats.org/officeDocument/2006/relationships/hyperlink" Target="https://finbin.umn.ed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anr.msu.edu/resources/usda-farmland-cash-rent-2019" TargetMode="External"/><Relationship Id="rId4" Type="http://schemas.openxmlformats.org/officeDocument/2006/relationships/hyperlink" Target="https://www.canr.msu.edu/resources/farm-finance-scorecard-fillable-for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inbin.umn.edu/" TargetMode="External"/><Relationship Id="rId1" Type="http://schemas.openxmlformats.org/officeDocument/2006/relationships/hyperlink" Target="https://www.canr.msu.edu/resources/farm-finance-scorecard-fillable-for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anr.msu.edu/resources/farm-finance-scorecard-fillable-for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ffm.umn.edu/wp-content/uploads/2019/02/FarmFinanceScorecard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5"/>
  <sheetViews>
    <sheetView tabSelected="1" zoomScale="80" zoomScaleNormal="80" workbookViewId="0">
      <selection activeCell="AA7" sqref="AA7"/>
    </sheetView>
  </sheetViews>
  <sheetFormatPr defaultColWidth="8.85546875" defaultRowHeight="15" x14ac:dyDescent="0.2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 x14ac:dyDescent="0.25">
      <c r="A1" s="253" t="s">
        <v>344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5"/>
    </row>
    <row r="2" spans="1:18" ht="15" customHeight="1" x14ac:dyDescent="0.2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8"/>
    </row>
    <row r="3" spans="1:18" ht="15" customHeight="1" x14ac:dyDescent="0.25">
      <c r="A3" s="256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8" ht="15.75" x14ac:dyDescent="0.25">
      <c r="A4" s="250" t="s">
        <v>237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2"/>
    </row>
    <row r="5" spans="1:18" ht="15.75" x14ac:dyDescent="0.25">
      <c r="A5" s="250" t="s">
        <v>236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2"/>
    </row>
    <row r="6" spans="1:18" ht="15.75" x14ac:dyDescent="0.25">
      <c r="A6" s="250" t="s">
        <v>433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2"/>
    </row>
    <row r="7" spans="1:18" ht="21.75" thickBot="1" x14ac:dyDescent="0.4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/>
    </row>
    <row r="8" spans="1:18" ht="16.5" customHeight="1" x14ac:dyDescent="0.25">
      <c r="A8" s="101" t="s">
        <v>150</v>
      </c>
      <c r="B8" s="102" t="s">
        <v>348</v>
      </c>
      <c r="C8" s="102"/>
      <c r="D8" s="102"/>
      <c r="E8" s="102"/>
      <c r="F8" s="102"/>
      <c r="G8" s="102"/>
      <c r="H8" s="102"/>
      <c r="I8" s="102"/>
      <c r="J8" s="102"/>
      <c r="K8" s="102"/>
      <c r="L8" s="103"/>
      <c r="M8" s="103"/>
      <c r="N8" s="103"/>
      <c r="O8" s="103"/>
      <c r="P8" s="103"/>
      <c r="Q8" s="103"/>
      <c r="R8" s="104"/>
    </row>
    <row r="9" spans="1:18" ht="20.100000000000001" customHeight="1" thickBot="1" x14ac:dyDescent="0.3">
      <c r="A9" s="97"/>
      <c r="B9" s="9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9"/>
    </row>
    <row r="10" spans="1:18" ht="20.100000000000001" customHeight="1" x14ac:dyDescent="0.25">
      <c r="A10" s="97"/>
      <c r="B10" s="98"/>
      <c r="C10" s="95" t="s">
        <v>347</v>
      </c>
      <c r="D10" s="96" t="s">
        <v>340</v>
      </c>
      <c r="E10" s="259" t="s">
        <v>427</v>
      </c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60"/>
    </row>
    <row r="11" spans="1:18" ht="20.100000000000001" customHeight="1" x14ac:dyDescent="0.25">
      <c r="A11" s="97"/>
      <c r="B11" s="98"/>
      <c r="C11" s="136"/>
      <c r="D11" s="137" t="s">
        <v>340</v>
      </c>
      <c r="E11" s="138" t="s">
        <v>349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9"/>
    </row>
    <row r="12" spans="1:18" ht="20.100000000000001" customHeight="1" x14ac:dyDescent="0.25">
      <c r="A12" s="97"/>
      <c r="B12" s="98"/>
      <c r="C12" s="136"/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</row>
    <row r="13" spans="1:18" ht="20.100000000000001" customHeight="1" x14ac:dyDescent="0.25">
      <c r="A13" s="97"/>
      <c r="B13" s="98"/>
      <c r="C13" s="136" t="s">
        <v>350</v>
      </c>
      <c r="D13" s="137" t="s">
        <v>340</v>
      </c>
      <c r="E13" s="244" t="s">
        <v>434</v>
      </c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5"/>
    </row>
    <row r="14" spans="1:18" ht="20.100000000000001" customHeight="1" x14ac:dyDescent="0.25">
      <c r="A14" s="97"/>
      <c r="B14" s="98"/>
      <c r="C14" s="136"/>
      <c r="D14" s="137"/>
      <c r="E14" s="140" t="s">
        <v>435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1"/>
    </row>
    <row r="15" spans="1:18" ht="20.100000000000001" customHeight="1" x14ac:dyDescent="0.25">
      <c r="A15" s="97"/>
      <c r="B15" s="98"/>
      <c r="C15" s="136"/>
      <c r="D15" s="137"/>
      <c r="E15" s="140" t="s">
        <v>351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ht="20.100000000000001" customHeight="1" x14ac:dyDescent="0.25">
      <c r="A16" s="97"/>
      <c r="B16" s="98"/>
      <c r="C16" s="136"/>
      <c r="D16" s="137"/>
      <c r="E16" s="140"/>
      <c r="F16" s="140" t="s">
        <v>352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</row>
    <row r="17" spans="1:18" ht="20.100000000000001" customHeight="1" x14ac:dyDescent="0.25">
      <c r="A17" s="97"/>
      <c r="B17" s="98"/>
      <c r="C17" s="136"/>
      <c r="D17" s="137"/>
      <c r="E17" s="140" t="s">
        <v>353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</row>
    <row r="18" spans="1:18" ht="20.100000000000001" customHeight="1" x14ac:dyDescent="0.25">
      <c r="A18" s="97"/>
      <c r="B18" s="98"/>
      <c r="C18" s="136"/>
      <c r="D18" s="137"/>
      <c r="E18" s="140" t="s">
        <v>354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1"/>
    </row>
    <row r="19" spans="1:18" ht="20.100000000000001" customHeight="1" x14ac:dyDescent="0.25">
      <c r="A19" s="97"/>
      <c r="B19" s="98"/>
      <c r="C19" s="136"/>
      <c r="D19" s="137"/>
      <c r="E19" s="140"/>
      <c r="F19" s="140" t="s">
        <v>355</v>
      </c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1"/>
    </row>
    <row r="20" spans="1:18" ht="20.100000000000001" customHeight="1" x14ac:dyDescent="0.25">
      <c r="A20" s="97"/>
      <c r="B20" s="98"/>
      <c r="C20" s="136"/>
      <c r="D20" s="137"/>
      <c r="E20" s="140" t="s">
        <v>356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1"/>
    </row>
    <row r="21" spans="1:18" ht="20.100000000000001" customHeight="1" x14ac:dyDescent="0.25">
      <c r="A21" s="97"/>
      <c r="B21" s="98"/>
      <c r="C21" s="136"/>
      <c r="D21" s="137"/>
      <c r="E21" s="140"/>
      <c r="F21" s="140" t="s">
        <v>357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1"/>
    </row>
    <row r="22" spans="1:18" ht="20.100000000000001" customHeight="1" x14ac:dyDescent="0.25">
      <c r="A22" s="97"/>
      <c r="B22" s="98"/>
      <c r="C22" s="136"/>
      <c r="D22" s="137"/>
      <c r="E22" s="140" t="s">
        <v>358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/>
    </row>
    <row r="23" spans="1:18" ht="20.100000000000001" customHeight="1" x14ac:dyDescent="0.25">
      <c r="A23" s="97"/>
      <c r="B23" s="98"/>
      <c r="C23" s="136"/>
      <c r="D23" s="137"/>
      <c r="E23" s="140" t="s">
        <v>359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1"/>
    </row>
    <row r="24" spans="1:18" ht="20.100000000000001" customHeight="1" x14ac:dyDescent="0.25">
      <c r="A24" s="97"/>
      <c r="B24" s="98"/>
      <c r="C24" s="136"/>
      <c r="D24" s="137"/>
      <c r="E24" s="140"/>
      <c r="F24" s="140" t="s">
        <v>360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/>
    </row>
    <row r="25" spans="1:18" ht="20.100000000000001" customHeight="1" thickBot="1" x14ac:dyDescent="0.3">
      <c r="A25" s="97"/>
      <c r="B25" s="98"/>
      <c r="C25" s="93"/>
      <c r="D25" s="94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7"/>
    </row>
    <row r="26" spans="1:18" ht="20.100000000000001" customHeight="1" x14ac:dyDescent="0.25">
      <c r="A26" s="97"/>
      <c r="B26" s="98"/>
      <c r="C26" s="105"/>
      <c r="D26" s="105"/>
      <c r="E26" s="106"/>
      <c r="F26" s="106"/>
      <c r="G26" s="106"/>
      <c r="H26" s="106"/>
      <c r="I26" s="106"/>
      <c r="J26" s="106"/>
      <c r="K26" s="106"/>
      <c r="L26" s="106"/>
      <c r="M26" s="106"/>
      <c r="N26" s="99"/>
      <c r="O26" s="99"/>
      <c r="P26" s="99"/>
      <c r="Q26" s="99"/>
      <c r="R26" s="100"/>
    </row>
    <row r="27" spans="1:18" ht="20.100000000000001" customHeight="1" x14ac:dyDescent="0.25">
      <c r="A27" s="101" t="s">
        <v>151</v>
      </c>
      <c r="B27" s="102" t="s">
        <v>361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2"/>
    </row>
    <row r="28" spans="1:18" ht="20.100000000000001" customHeight="1" x14ac:dyDescent="0.25">
      <c r="A28" s="101"/>
      <c r="B28" s="303"/>
      <c r="C28" s="303"/>
      <c r="D28" s="98"/>
      <c r="E28" s="144" t="s">
        <v>362</v>
      </c>
      <c r="F28" s="143"/>
      <c r="G28" s="302" t="s">
        <v>428</v>
      </c>
      <c r="H28" s="302"/>
      <c r="I28" s="302"/>
      <c r="J28" s="302"/>
      <c r="K28" s="302"/>
      <c r="L28" s="302"/>
      <c r="M28" s="302"/>
      <c r="N28" s="302"/>
      <c r="O28" s="143"/>
      <c r="P28" s="143"/>
      <c r="Q28" s="143"/>
      <c r="R28" s="142"/>
    </row>
    <row r="29" spans="1:18" ht="20.100000000000001" customHeight="1" x14ac:dyDescent="0.25">
      <c r="A29" s="101"/>
      <c r="B29" s="303"/>
      <c r="C29" s="303"/>
      <c r="D29" s="98"/>
      <c r="E29" s="144" t="s">
        <v>363</v>
      </c>
      <c r="F29" s="143"/>
      <c r="G29" s="302" t="s">
        <v>364</v>
      </c>
      <c r="H29" s="302"/>
      <c r="I29" s="302"/>
      <c r="J29" s="302"/>
      <c r="K29" s="302"/>
      <c r="L29" s="302"/>
      <c r="M29" s="302"/>
      <c r="N29" s="302"/>
      <c r="O29" s="143"/>
      <c r="P29" s="143"/>
      <c r="Q29" s="143"/>
      <c r="R29" s="142"/>
    </row>
    <row r="30" spans="1:18" ht="20.100000000000001" customHeight="1" x14ac:dyDescent="0.25">
      <c r="A30" s="101"/>
      <c r="B30" s="303"/>
      <c r="C30" s="303"/>
      <c r="D30" s="98"/>
      <c r="E30" s="144" t="s">
        <v>365</v>
      </c>
      <c r="F30" s="143"/>
      <c r="G30" s="302" t="s">
        <v>366</v>
      </c>
      <c r="H30" s="302"/>
      <c r="I30" s="302"/>
      <c r="J30" s="143"/>
      <c r="K30" s="143"/>
      <c r="L30" s="143"/>
      <c r="M30" s="143"/>
      <c r="N30" s="143"/>
      <c r="O30" s="143"/>
      <c r="P30" s="143"/>
      <c r="Q30" s="143"/>
      <c r="R30" s="142"/>
    </row>
    <row r="31" spans="1:18" ht="15.75" x14ac:dyDescent="0.25">
      <c r="A31" s="101"/>
      <c r="B31" s="303"/>
      <c r="C31" s="303"/>
      <c r="D31" s="98"/>
      <c r="E31" s="144" t="s">
        <v>394</v>
      </c>
      <c r="F31" s="143"/>
      <c r="G31" s="304" t="s">
        <v>429</v>
      </c>
      <c r="H31" s="304"/>
      <c r="I31" s="304"/>
      <c r="J31" s="304"/>
      <c r="K31" s="304"/>
      <c r="L31" s="304"/>
      <c r="M31" s="304"/>
      <c r="N31" s="304"/>
      <c r="O31" s="304"/>
      <c r="P31" s="143"/>
      <c r="Q31" s="143"/>
      <c r="R31" s="142"/>
    </row>
    <row r="32" spans="1:18" ht="15.75" x14ac:dyDescent="0.25">
      <c r="A32" s="101"/>
      <c r="B32" s="303"/>
      <c r="C32" s="303"/>
      <c r="D32" s="98"/>
      <c r="E32" s="144" t="s">
        <v>431</v>
      </c>
      <c r="F32" s="143"/>
      <c r="G32" s="302" t="s">
        <v>432</v>
      </c>
      <c r="H32" s="302"/>
      <c r="I32" s="302"/>
      <c r="J32" s="302"/>
      <c r="K32" s="302"/>
      <c r="L32" s="302"/>
      <c r="M32" s="302"/>
      <c r="N32" s="302"/>
      <c r="O32" s="302"/>
      <c r="P32" s="302"/>
      <c r="Q32" s="143"/>
      <c r="R32" s="142"/>
    </row>
    <row r="33" spans="1:18" ht="15.75" x14ac:dyDescent="0.25">
      <c r="A33" s="97"/>
      <c r="B33" s="98"/>
      <c r="C33" s="105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99"/>
      <c r="O33" s="99"/>
      <c r="P33" s="99"/>
      <c r="Q33" s="99"/>
      <c r="R33" s="100"/>
    </row>
    <row r="34" spans="1:18" ht="15.75" x14ac:dyDescent="0.25">
      <c r="A34" s="101" t="s">
        <v>367</v>
      </c>
      <c r="B34" s="102" t="s">
        <v>235</v>
      </c>
      <c r="C34" s="98"/>
      <c r="D34" s="98"/>
      <c r="E34" s="98"/>
      <c r="F34" s="98"/>
      <c r="G34" s="98"/>
      <c r="H34" s="98"/>
      <c r="I34" s="98"/>
      <c r="J34" s="98"/>
      <c r="K34" s="98"/>
      <c r="L34" s="99"/>
      <c r="M34" s="99"/>
      <c r="N34" s="99"/>
      <c r="O34" s="99"/>
      <c r="P34" s="99"/>
      <c r="Q34" s="99"/>
      <c r="R34" s="100"/>
    </row>
    <row r="35" spans="1:18" ht="15.75" thickBot="1" x14ac:dyDescent="0.3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9"/>
    </row>
  </sheetData>
  <sheetProtection algorithmName="SHA-512" hashValue="exqWsXySC+fw3KrTP29Qo0PysaBtW/fgKen5fm+weM3AkCa+BCJxjpRzGBhxJ0cRZzGTmUXuMazZassG/SNlmA==" saltValue="RItRwWRPg1DTC8JE7jV3Xw==" spinCount="100000" sheet="1" objects="1" scenarios="1"/>
  <mergeCells count="13">
    <mergeCell ref="G28:N28"/>
    <mergeCell ref="G29:N29"/>
    <mergeCell ref="G30:I30"/>
    <mergeCell ref="G31:O31"/>
    <mergeCell ref="G32:P32"/>
    <mergeCell ref="E13:R13"/>
    <mergeCell ref="E25:R25"/>
    <mergeCell ref="C9:R9"/>
    <mergeCell ref="A5:R5"/>
    <mergeCell ref="A1:R3"/>
    <mergeCell ref="E10:R10"/>
    <mergeCell ref="A6:R6"/>
    <mergeCell ref="A4:R4"/>
  </mergeCells>
  <hyperlinks>
    <hyperlink ref="G30" r:id="rId1" xr:uid="{13156DB0-1B43-4D9B-9C15-309623E41673}"/>
    <hyperlink ref="G32" r:id="rId2" xr:uid="{ACC8E345-8035-48D1-BD45-B56887CC4D07}"/>
    <hyperlink ref="G29" r:id="rId3" xr:uid="{EF35F9A8-DC71-42FB-AB52-CCD8140DB5E3}"/>
    <hyperlink ref="G31" r:id="rId4" xr:uid="{35BD0591-7343-486A-AE08-3685880422DA}"/>
    <hyperlink ref="G28" r:id="rId5" display="https://www.canr.msu.edu/resources/usda-farmland-cash-rent-2019" xr:uid="{A14792ED-9688-4FA4-9B8A-5D8C29FD4F6E}"/>
  </hyperlinks>
  <pageMargins left="0.7" right="0.7" top="0.75" bottom="0.75" header="0.3" footer="0.3"/>
  <pageSetup scale="63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8"/>
  <sheetViews>
    <sheetView zoomScale="80" zoomScaleNormal="80" workbookViewId="0">
      <pane xSplit="1" topLeftCell="B1" activePane="topRight" state="frozen"/>
      <selection pane="topRight" activeCell="D4" sqref="D4:F4"/>
    </sheetView>
  </sheetViews>
  <sheetFormatPr defaultColWidth="9.140625" defaultRowHeight="18.75" x14ac:dyDescent="0.3"/>
  <cols>
    <col min="1" max="1" width="47.42578125" style="202" customWidth="1"/>
    <col min="2" max="2" width="2.42578125" style="202" customWidth="1"/>
    <col min="3" max="3" width="10.7109375" style="202" customWidth="1"/>
    <col min="4" max="5" width="12.7109375" style="202" customWidth="1"/>
    <col min="6" max="6" width="17" style="202" customWidth="1"/>
    <col min="7" max="7" width="4.7109375" style="202" customWidth="1"/>
    <col min="8" max="8" width="10.7109375" style="202" customWidth="1"/>
    <col min="9" max="10" width="12.7109375" style="202" customWidth="1"/>
    <col min="11" max="11" width="17" style="202" customWidth="1"/>
    <col min="12" max="12" width="4.7109375" style="202" customWidth="1"/>
    <col min="13" max="13" width="10.7109375" style="202" customWidth="1"/>
    <col min="14" max="15" width="12.7109375" style="202" customWidth="1"/>
    <col min="16" max="16" width="17" style="202" customWidth="1"/>
    <col min="17" max="17" width="10.140625" style="2" customWidth="1"/>
    <col min="18" max="18" width="12.7109375" style="2" customWidth="1"/>
    <col min="19" max="19" width="12.28515625" style="202" bestFit="1" customWidth="1"/>
    <col min="20" max="16384" width="9.140625" style="202"/>
  </cols>
  <sheetData>
    <row r="1" spans="1:27" ht="15.75" customHeight="1" x14ac:dyDescent="0.3">
      <c r="A1" s="253" t="s">
        <v>344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</row>
    <row r="2" spans="1:27" ht="15.75" customHeight="1" thickBot="1" x14ac:dyDescent="0.35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3"/>
    </row>
    <row r="3" spans="1:27" ht="19.5" customHeight="1" thickBot="1" x14ac:dyDescent="0.35">
      <c r="A3" s="6"/>
      <c r="B3" s="11"/>
      <c r="C3" s="1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U3" s="275" t="s">
        <v>344</v>
      </c>
      <c r="V3" s="276"/>
      <c r="W3" s="276"/>
      <c r="X3" s="276"/>
      <c r="Y3" s="276"/>
      <c r="Z3" s="276"/>
      <c r="AA3" s="277"/>
    </row>
    <row r="4" spans="1:27" ht="21.75" thickBot="1" x14ac:dyDescent="0.35">
      <c r="A4" s="198" t="s">
        <v>371</v>
      </c>
      <c r="B4" s="20"/>
      <c r="C4" s="193"/>
      <c r="D4" s="265" t="s">
        <v>372</v>
      </c>
      <c r="E4" s="266"/>
      <c r="F4" s="267"/>
      <c r="G4" s="20"/>
      <c r="H4" s="193"/>
      <c r="I4" s="265" t="s">
        <v>373</v>
      </c>
      <c r="J4" s="266"/>
      <c r="K4" s="267"/>
      <c r="L4" s="20"/>
      <c r="M4" s="193"/>
      <c r="N4" s="265" t="s">
        <v>374</v>
      </c>
      <c r="O4" s="266"/>
      <c r="P4" s="267"/>
      <c r="U4" s="278"/>
      <c r="V4" s="279"/>
      <c r="W4" s="279"/>
      <c r="X4" s="279"/>
      <c r="Y4" s="279"/>
      <c r="Z4" s="279"/>
      <c r="AA4" s="280"/>
    </row>
    <row r="5" spans="1:27" ht="16.5" customHeight="1" x14ac:dyDescent="0.4">
      <c r="A5" s="116" t="s">
        <v>41</v>
      </c>
      <c r="C5" s="274" t="s">
        <v>424</v>
      </c>
      <c r="D5" s="14"/>
      <c r="E5" s="15"/>
      <c r="F5" s="16"/>
      <c r="G5" s="17"/>
      <c r="H5" s="274" t="s">
        <v>417</v>
      </c>
      <c r="I5" s="14"/>
      <c r="J5" s="18"/>
      <c r="K5" s="16"/>
      <c r="L5" s="17"/>
      <c r="M5" s="274" t="s">
        <v>423</v>
      </c>
      <c r="N5" s="14"/>
      <c r="O5" s="15"/>
      <c r="P5" s="19"/>
      <c r="U5" s="203"/>
      <c r="V5" s="204"/>
      <c r="W5" s="204"/>
      <c r="X5" s="204"/>
      <c r="Y5" s="204"/>
      <c r="Z5" s="204"/>
      <c r="AA5" s="205"/>
    </row>
    <row r="6" spans="1:27" ht="16.5" customHeight="1" x14ac:dyDescent="0.3">
      <c r="A6" s="113" t="s">
        <v>270</v>
      </c>
      <c r="C6" s="274"/>
      <c r="D6" s="21" t="s">
        <v>42</v>
      </c>
      <c r="E6" s="22"/>
      <c r="F6" s="23"/>
      <c r="G6" s="24"/>
      <c r="H6" s="274"/>
      <c r="I6" s="21" t="s">
        <v>42</v>
      </c>
      <c r="J6" s="22"/>
      <c r="K6" s="23"/>
      <c r="L6" s="24"/>
      <c r="M6" s="274"/>
      <c r="N6" s="21" t="s">
        <v>42</v>
      </c>
      <c r="O6" s="15"/>
      <c r="P6" s="19"/>
      <c r="U6" s="206"/>
      <c r="V6" s="207"/>
      <c r="W6" s="207"/>
      <c r="X6" s="207"/>
      <c r="Y6" s="207"/>
      <c r="Z6" s="207"/>
      <c r="AA6" s="208"/>
    </row>
    <row r="7" spans="1:27" ht="16.5" customHeight="1" x14ac:dyDescent="0.3">
      <c r="A7" s="41" t="s">
        <v>239</v>
      </c>
      <c r="B7" s="42"/>
      <c r="C7" s="237">
        <v>6.07</v>
      </c>
      <c r="D7" s="149">
        <v>0</v>
      </c>
      <c r="E7" s="48"/>
      <c r="F7" s="49"/>
      <c r="G7" s="50"/>
      <c r="H7" s="237">
        <v>4.84</v>
      </c>
      <c r="I7" s="149">
        <v>0</v>
      </c>
      <c r="J7" s="48"/>
      <c r="K7" s="49"/>
      <c r="L7" s="50"/>
      <c r="M7" s="237">
        <v>11.75</v>
      </c>
      <c r="N7" s="149">
        <v>0</v>
      </c>
      <c r="O7" s="51"/>
      <c r="P7" s="52"/>
      <c r="U7" s="206"/>
      <c r="V7" s="207"/>
      <c r="W7" s="207"/>
      <c r="X7" s="207"/>
      <c r="Y7" s="207"/>
      <c r="Z7" s="207"/>
      <c r="AA7" s="208"/>
    </row>
    <row r="8" spans="1:27" ht="16.5" customHeight="1" x14ac:dyDescent="0.3">
      <c r="A8" s="41" t="s">
        <v>40</v>
      </c>
      <c r="B8" s="42"/>
      <c r="C8" s="238">
        <v>65.05</v>
      </c>
      <c r="D8" s="150">
        <v>0</v>
      </c>
      <c r="E8" s="283" t="s">
        <v>368</v>
      </c>
      <c r="F8" s="284"/>
      <c r="G8" s="53"/>
      <c r="H8" s="238">
        <v>181.27</v>
      </c>
      <c r="I8" s="150">
        <v>0</v>
      </c>
      <c r="J8" s="283" t="s">
        <v>368</v>
      </c>
      <c r="K8" s="284"/>
      <c r="L8" s="53"/>
      <c r="M8" s="238">
        <v>47.59</v>
      </c>
      <c r="N8" s="150">
        <v>0</v>
      </c>
      <c r="O8" s="283" t="s">
        <v>368</v>
      </c>
      <c r="P8" s="285"/>
      <c r="U8" s="206"/>
      <c r="V8" s="207"/>
      <c r="W8" s="207"/>
      <c r="X8" s="207"/>
      <c r="Y8" s="207"/>
      <c r="Z8" s="207"/>
      <c r="AA8" s="208"/>
    </row>
    <row r="9" spans="1:27" ht="16.5" customHeight="1" x14ac:dyDescent="0.3">
      <c r="A9" s="41" t="s">
        <v>39</v>
      </c>
      <c r="B9" s="42"/>
      <c r="C9" s="238">
        <v>127.81</v>
      </c>
      <c r="D9" s="150">
        <v>0</v>
      </c>
      <c r="E9" s="53" t="s">
        <v>39</v>
      </c>
      <c r="F9" s="55"/>
      <c r="G9" s="56"/>
      <c r="H9" s="238">
        <v>363.73</v>
      </c>
      <c r="I9" s="150">
        <v>0</v>
      </c>
      <c r="J9" s="53" t="s">
        <v>39</v>
      </c>
      <c r="K9" s="55"/>
      <c r="L9" s="56"/>
      <c r="M9" s="238">
        <v>372.05</v>
      </c>
      <c r="N9" s="150">
        <v>0</v>
      </c>
      <c r="O9" s="53" t="s">
        <v>39</v>
      </c>
      <c r="P9" s="57"/>
      <c r="U9" s="250" t="s">
        <v>370</v>
      </c>
      <c r="V9" s="251"/>
      <c r="W9" s="251"/>
      <c r="X9" s="251"/>
      <c r="Y9" s="251"/>
      <c r="Z9" s="251"/>
      <c r="AA9" s="252"/>
    </row>
    <row r="10" spans="1:27" ht="16.5" customHeight="1" x14ac:dyDescent="0.3">
      <c r="A10" s="41"/>
      <c r="B10" s="42"/>
      <c r="C10" s="199"/>
      <c r="D10" s="209"/>
      <c r="E10" s="53"/>
      <c r="F10" s="55"/>
      <c r="G10" s="56"/>
      <c r="H10" s="199"/>
      <c r="I10" s="209"/>
      <c r="J10" s="53"/>
      <c r="K10" s="55"/>
      <c r="L10" s="56"/>
      <c r="M10" s="194"/>
      <c r="N10" s="209"/>
      <c r="O10" s="53"/>
      <c r="P10" s="57"/>
      <c r="U10" s="250" t="s">
        <v>433</v>
      </c>
      <c r="V10" s="251"/>
      <c r="W10" s="251"/>
      <c r="X10" s="251"/>
      <c r="Y10" s="251"/>
      <c r="Z10" s="251"/>
      <c r="AA10" s="252"/>
    </row>
    <row r="11" spans="1:27" ht="16.5" customHeight="1" thickBot="1" x14ac:dyDescent="0.35">
      <c r="A11" s="281" t="s">
        <v>271</v>
      </c>
      <c r="B11" s="268"/>
      <c r="C11" s="196" t="s">
        <v>33</v>
      </c>
      <c r="D11" s="58" t="s">
        <v>33</v>
      </c>
      <c r="E11" s="58"/>
      <c r="F11" s="59" t="s">
        <v>269</v>
      </c>
      <c r="G11" s="60"/>
      <c r="H11" s="196" t="s">
        <v>33</v>
      </c>
      <c r="I11" s="58" t="s">
        <v>33</v>
      </c>
      <c r="J11" s="58"/>
      <c r="K11" s="59" t="s">
        <v>269</v>
      </c>
      <c r="L11" s="60"/>
      <c r="M11" s="196" t="s">
        <v>33</v>
      </c>
      <c r="N11" s="58" t="s">
        <v>33</v>
      </c>
      <c r="O11" s="58"/>
      <c r="P11" s="61" t="s">
        <v>269</v>
      </c>
      <c r="U11" s="210"/>
      <c r="V11" s="211"/>
      <c r="W11" s="211"/>
      <c r="X11" s="211"/>
      <c r="Y11" s="211"/>
      <c r="Z11" s="211"/>
      <c r="AA11" s="212"/>
    </row>
    <row r="12" spans="1:27" ht="16.5" customHeight="1" thickBot="1" x14ac:dyDescent="0.35">
      <c r="A12" s="282"/>
      <c r="B12" s="268"/>
      <c r="C12" s="243">
        <f>(C7*C8)</f>
        <v>394.8535</v>
      </c>
      <c r="D12" s="156">
        <f>(D7*D8)</f>
        <v>0</v>
      </c>
      <c r="E12" s="88"/>
      <c r="F12" s="89">
        <f>D12*$D$9</f>
        <v>0</v>
      </c>
      <c r="G12" s="90"/>
      <c r="H12" s="243">
        <f>(H7*H8)</f>
        <v>877.34680000000003</v>
      </c>
      <c r="I12" s="156">
        <f>(I7*I8)</f>
        <v>0</v>
      </c>
      <c r="J12" s="88"/>
      <c r="K12" s="89">
        <f>I12*$I$9</f>
        <v>0</v>
      </c>
      <c r="L12" s="90"/>
      <c r="M12" s="243">
        <f>(M7*M8)</f>
        <v>559.1825</v>
      </c>
      <c r="N12" s="156">
        <f>(N7*N8)</f>
        <v>0</v>
      </c>
      <c r="O12" s="88"/>
      <c r="P12" s="91">
        <f>N12*$N$9</f>
        <v>0</v>
      </c>
    </row>
    <row r="13" spans="1:27" ht="16.5" customHeight="1" thickTop="1" x14ac:dyDescent="0.3">
      <c r="A13" s="41"/>
      <c r="B13" s="42"/>
      <c r="C13" s="242"/>
      <c r="D13" s="62"/>
      <c r="E13" s="56"/>
      <c r="F13" s="54"/>
      <c r="G13" s="53"/>
      <c r="H13" s="242"/>
      <c r="I13" s="62"/>
      <c r="J13" s="56"/>
      <c r="K13" s="54"/>
      <c r="L13" s="53"/>
      <c r="M13" s="242"/>
      <c r="N13" s="62"/>
      <c r="O13" s="56"/>
      <c r="P13" s="52"/>
    </row>
    <row r="14" spans="1:27" ht="16.5" customHeight="1" x14ac:dyDescent="0.3">
      <c r="A14" s="114" t="s">
        <v>386</v>
      </c>
      <c r="B14" s="45"/>
      <c r="C14" s="200"/>
      <c r="D14" s="63" t="s">
        <v>42</v>
      </c>
      <c r="E14" s="64"/>
      <c r="F14" s="65"/>
      <c r="G14" s="64"/>
      <c r="H14" s="200"/>
      <c r="I14" s="63" t="s">
        <v>42</v>
      </c>
      <c r="J14" s="64"/>
      <c r="K14" s="65"/>
      <c r="L14" s="64"/>
      <c r="M14" s="200"/>
      <c r="N14" s="63" t="s">
        <v>42</v>
      </c>
      <c r="O14" s="66"/>
      <c r="P14" s="52"/>
    </row>
    <row r="15" spans="1:27" ht="16.5" customHeight="1" x14ac:dyDescent="0.3">
      <c r="A15" s="112" t="s">
        <v>387</v>
      </c>
      <c r="B15" s="34"/>
      <c r="C15" s="201"/>
      <c r="D15" s="147" t="s">
        <v>33</v>
      </c>
      <c r="E15" s="68"/>
      <c r="F15" s="69" t="s">
        <v>269</v>
      </c>
      <c r="G15" s="60"/>
      <c r="H15" s="201"/>
      <c r="I15" s="147" t="s">
        <v>33</v>
      </c>
      <c r="J15" s="68"/>
      <c r="K15" s="69" t="s">
        <v>269</v>
      </c>
      <c r="L15" s="60"/>
      <c r="M15" s="201"/>
      <c r="N15" s="147" t="s">
        <v>33</v>
      </c>
      <c r="O15" s="68"/>
      <c r="P15" s="70" t="s">
        <v>269</v>
      </c>
    </row>
    <row r="16" spans="1:27" ht="16.5" customHeight="1" x14ac:dyDescent="0.3">
      <c r="A16" s="191" t="s">
        <v>34</v>
      </c>
      <c r="B16" s="190"/>
      <c r="C16" s="237">
        <v>41.37</v>
      </c>
      <c r="D16" s="151">
        <v>0</v>
      </c>
      <c r="E16" s="145">
        <f t="shared" ref="E16:E49" si="0">D16</f>
        <v>0</v>
      </c>
      <c r="F16" s="86">
        <f>D16*$D$9</f>
        <v>0</v>
      </c>
      <c r="G16" s="53"/>
      <c r="H16" s="237">
        <v>112.33</v>
      </c>
      <c r="I16" s="151">
        <v>0</v>
      </c>
      <c r="J16" s="145">
        <f t="shared" ref="J16:J49" si="1">I16</f>
        <v>0</v>
      </c>
      <c r="K16" s="86">
        <f>I16*$I$9</f>
        <v>0</v>
      </c>
      <c r="L16" s="53"/>
      <c r="M16" s="237">
        <v>56.68</v>
      </c>
      <c r="N16" s="151">
        <v>0</v>
      </c>
      <c r="O16" s="145">
        <f t="shared" ref="O16:O49" si="2">N16</f>
        <v>0</v>
      </c>
      <c r="P16" s="87">
        <f>N16*$N$9</f>
        <v>0</v>
      </c>
      <c r="Q16" s="213"/>
    </row>
    <row r="17" spans="1:17" ht="16.5" customHeight="1" x14ac:dyDescent="0.3">
      <c r="A17" s="41" t="s">
        <v>35</v>
      </c>
      <c r="B17" s="190"/>
      <c r="C17" s="237">
        <v>93.45</v>
      </c>
      <c r="D17" s="151">
        <v>0</v>
      </c>
      <c r="E17" s="145">
        <f t="shared" si="0"/>
        <v>0</v>
      </c>
      <c r="F17" s="86">
        <f t="shared" ref="F17:F34" si="3">D17*$D$9</f>
        <v>0</v>
      </c>
      <c r="G17" s="53"/>
      <c r="H17" s="237">
        <v>181.11</v>
      </c>
      <c r="I17" s="151">
        <v>0</v>
      </c>
      <c r="J17" s="145">
        <f t="shared" si="1"/>
        <v>0</v>
      </c>
      <c r="K17" s="86">
        <f t="shared" ref="K17:K34" si="4">I17*$I$9</f>
        <v>0</v>
      </c>
      <c r="L17" s="53"/>
      <c r="M17" s="237">
        <v>29.34</v>
      </c>
      <c r="N17" s="151">
        <v>0</v>
      </c>
      <c r="O17" s="145">
        <f t="shared" si="2"/>
        <v>0</v>
      </c>
      <c r="P17" s="87">
        <f t="shared" ref="P17:P34" si="5">N17*$N$9</f>
        <v>0</v>
      </c>
      <c r="Q17" s="213"/>
    </row>
    <row r="18" spans="1:17" ht="16.5" customHeight="1" x14ac:dyDescent="0.3">
      <c r="A18" s="41" t="s">
        <v>238</v>
      </c>
      <c r="B18" s="190"/>
      <c r="C18" s="237">
        <v>43.98</v>
      </c>
      <c r="D18" s="151">
        <v>0</v>
      </c>
      <c r="E18" s="145">
        <f t="shared" si="0"/>
        <v>0</v>
      </c>
      <c r="F18" s="86">
        <f t="shared" si="3"/>
        <v>0</v>
      </c>
      <c r="G18" s="53"/>
      <c r="H18" s="237">
        <v>47.42</v>
      </c>
      <c r="I18" s="151">
        <v>0</v>
      </c>
      <c r="J18" s="145">
        <f t="shared" si="1"/>
        <v>0</v>
      </c>
      <c r="K18" s="86">
        <f t="shared" si="4"/>
        <v>0</v>
      </c>
      <c r="L18" s="53"/>
      <c r="M18" s="237">
        <v>49.83</v>
      </c>
      <c r="N18" s="151">
        <v>0</v>
      </c>
      <c r="O18" s="145">
        <f t="shared" si="2"/>
        <v>0</v>
      </c>
      <c r="P18" s="87">
        <f t="shared" si="5"/>
        <v>0</v>
      </c>
      <c r="Q18" s="213"/>
    </row>
    <row r="19" spans="1:17" ht="16.5" customHeight="1" x14ac:dyDescent="0.3">
      <c r="A19" s="41" t="s">
        <v>36</v>
      </c>
      <c r="B19" s="190"/>
      <c r="C19" s="237">
        <v>14.39</v>
      </c>
      <c r="D19" s="151">
        <v>0</v>
      </c>
      <c r="E19" s="145">
        <f t="shared" si="0"/>
        <v>0</v>
      </c>
      <c r="F19" s="86">
        <f t="shared" si="3"/>
        <v>0</v>
      </c>
      <c r="G19" s="53"/>
      <c r="H19" s="237">
        <v>28.56</v>
      </c>
      <c r="I19" s="151">
        <v>0</v>
      </c>
      <c r="J19" s="145">
        <f t="shared" si="1"/>
        <v>0</v>
      </c>
      <c r="K19" s="86">
        <f t="shared" si="4"/>
        <v>0</v>
      </c>
      <c r="L19" s="53"/>
      <c r="M19" s="237">
        <v>21.79</v>
      </c>
      <c r="N19" s="151">
        <v>0</v>
      </c>
      <c r="O19" s="145">
        <f t="shared" si="2"/>
        <v>0</v>
      </c>
      <c r="P19" s="87">
        <f t="shared" si="5"/>
        <v>0</v>
      </c>
      <c r="Q19" s="213"/>
    </row>
    <row r="20" spans="1:17" ht="16.5" customHeight="1" x14ac:dyDescent="0.3">
      <c r="A20" s="41" t="s">
        <v>382</v>
      </c>
      <c r="B20" s="190"/>
      <c r="C20" s="237">
        <f>1.07+0.73</f>
        <v>1.8</v>
      </c>
      <c r="D20" s="151">
        <v>0</v>
      </c>
      <c r="E20" s="145">
        <f t="shared" si="0"/>
        <v>0</v>
      </c>
      <c r="F20" s="86">
        <f t="shared" si="3"/>
        <v>0</v>
      </c>
      <c r="G20" s="53"/>
      <c r="H20" s="237">
        <v>0</v>
      </c>
      <c r="I20" s="151">
        <v>0</v>
      </c>
      <c r="J20" s="145">
        <f t="shared" si="1"/>
        <v>0</v>
      </c>
      <c r="K20" s="86">
        <f t="shared" si="4"/>
        <v>0</v>
      </c>
      <c r="L20" s="53"/>
      <c r="M20" s="237">
        <v>0</v>
      </c>
      <c r="N20" s="151">
        <v>0</v>
      </c>
      <c r="O20" s="145">
        <f t="shared" si="2"/>
        <v>0</v>
      </c>
      <c r="P20" s="87">
        <f t="shared" si="5"/>
        <v>0</v>
      </c>
      <c r="Q20" s="213"/>
    </row>
    <row r="21" spans="1:17" ht="16.5" customHeight="1" x14ac:dyDescent="0.3">
      <c r="A21" s="41" t="s">
        <v>391</v>
      </c>
      <c r="B21" s="190"/>
      <c r="C21" s="237">
        <f>0.75+15.38</f>
        <v>16.130000000000003</v>
      </c>
      <c r="D21" s="151">
        <v>0</v>
      </c>
      <c r="E21" s="145">
        <f t="shared" si="0"/>
        <v>0</v>
      </c>
      <c r="F21" s="86">
        <f t="shared" si="3"/>
        <v>0</v>
      </c>
      <c r="G21" s="53"/>
      <c r="H21" s="237">
        <f>30+11.5</f>
        <v>41.5</v>
      </c>
      <c r="I21" s="151">
        <v>0</v>
      </c>
      <c r="J21" s="145">
        <f t="shared" si="1"/>
        <v>0</v>
      </c>
      <c r="K21" s="86">
        <f t="shared" si="4"/>
        <v>0</v>
      </c>
      <c r="L21" s="53"/>
      <c r="M21" s="237">
        <v>16.600000000000001</v>
      </c>
      <c r="N21" s="151">
        <v>0</v>
      </c>
      <c r="O21" s="145">
        <f t="shared" si="2"/>
        <v>0</v>
      </c>
      <c r="P21" s="87">
        <f t="shared" si="5"/>
        <v>0</v>
      </c>
      <c r="Q21" s="213"/>
    </row>
    <row r="22" spans="1:17" ht="16.5" customHeight="1" x14ac:dyDescent="0.3">
      <c r="A22" s="41" t="s">
        <v>392</v>
      </c>
      <c r="B22" s="190"/>
      <c r="C22" s="237">
        <f>0.22+29.14</f>
        <v>29.36</v>
      </c>
      <c r="D22" s="151">
        <v>0</v>
      </c>
      <c r="E22" s="145">
        <f t="shared" si="0"/>
        <v>0</v>
      </c>
      <c r="F22" s="86">
        <f t="shared" si="3"/>
        <v>0</v>
      </c>
      <c r="G22" s="53"/>
      <c r="H22" s="237">
        <v>59.73</v>
      </c>
      <c r="I22" s="151">
        <v>0</v>
      </c>
      <c r="J22" s="145">
        <f t="shared" si="1"/>
        <v>0</v>
      </c>
      <c r="K22" s="86">
        <f t="shared" si="4"/>
        <v>0</v>
      </c>
      <c r="L22" s="53"/>
      <c r="M22" s="237">
        <v>34.14</v>
      </c>
      <c r="N22" s="151">
        <v>0</v>
      </c>
      <c r="O22" s="145">
        <f t="shared" si="2"/>
        <v>0</v>
      </c>
      <c r="P22" s="87">
        <f t="shared" si="5"/>
        <v>0</v>
      </c>
      <c r="Q22" s="213"/>
    </row>
    <row r="23" spans="1:17" ht="16.5" customHeight="1" x14ac:dyDescent="0.3">
      <c r="A23" s="41" t="s">
        <v>37</v>
      </c>
      <c r="B23" s="190"/>
      <c r="C23" s="237">
        <v>2.72</v>
      </c>
      <c r="D23" s="151">
        <v>0</v>
      </c>
      <c r="E23" s="145">
        <f t="shared" si="0"/>
        <v>0</v>
      </c>
      <c r="F23" s="86">
        <f t="shared" si="3"/>
        <v>0</v>
      </c>
      <c r="G23" s="53"/>
      <c r="H23" s="237">
        <v>2.36</v>
      </c>
      <c r="I23" s="151">
        <v>0</v>
      </c>
      <c r="J23" s="145">
        <f t="shared" si="1"/>
        <v>0</v>
      </c>
      <c r="K23" s="86">
        <f t="shared" si="4"/>
        <v>0</v>
      </c>
      <c r="L23" s="53"/>
      <c r="M23" s="237">
        <v>0.87</v>
      </c>
      <c r="N23" s="151">
        <v>0</v>
      </c>
      <c r="O23" s="145">
        <f t="shared" si="2"/>
        <v>0</v>
      </c>
      <c r="P23" s="87">
        <f t="shared" si="5"/>
        <v>0</v>
      </c>
      <c r="Q23" s="213"/>
    </row>
    <row r="24" spans="1:17" ht="16.5" customHeight="1" x14ac:dyDescent="0.3">
      <c r="A24" s="41" t="s">
        <v>376</v>
      </c>
      <c r="B24" s="190"/>
      <c r="C24" s="237">
        <v>0.69</v>
      </c>
      <c r="D24" s="151">
        <v>0</v>
      </c>
      <c r="E24" s="145">
        <f t="shared" si="0"/>
        <v>0</v>
      </c>
      <c r="F24" s="86">
        <f t="shared" si="3"/>
        <v>0</v>
      </c>
      <c r="G24" s="53"/>
      <c r="H24" s="237">
        <v>1.88</v>
      </c>
      <c r="I24" s="151">
        <v>0</v>
      </c>
      <c r="J24" s="145">
        <f t="shared" si="1"/>
        <v>0</v>
      </c>
      <c r="K24" s="86">
        <f t="shared" si="4"/>
        <v>0</v>
      </c>
      <c r="L24" s="53"/>
      <c r="M24" s="237">
        <v>0.69</v>
      </c>
      <c r="N24" s="151">
        <v>0</v>
      </c>
      <c r="O24" s="145">
        <f t="shared" si="2"/>
        <v>0</v>
      </c>
      <c r="P24" s="87">
        <f t="shared" si="5"/>
        <v>0</v>
      </c>
      <c r="Q24" s="213"/>
    </row>
    <row r="25" spans="1:17" ht="16.5" customHeight="1" x14ac:dyDescent="0.3">
      <c r="A25" s="41" t="s">
        <v>393</v>
      </c>
      <c r="B25" s="190"/>
      <c r="C25" s="237">
        <f>0.85+2.88</f>
        <v>3.73</v>
      </c>
      <c r="D25" s="151">
        <v>0</v>
      </c>
      <c r="E25" s="145">
        <f t="shared" si="0"/>
        <v>0</v>
      </c>
      <c r="F25" s="86">
        <f t="shared" si="3"/>
        <v>0</v>
      </c>
      <c r="G25" s="53"/>
      <c r="H25" s="237">
        <f>1.1+5.43</f>
        <v>6.5299999999999994</v>
      </c>
      <c r="I25" s="151">
        <v>0</v>
      </c>
      <c r="J25" s="145">
        <f t="shared" si="1"/>
        <v>0</v>
      </c>
      <c r="K25" s="86">
        <f t="shared" si="4"/>
        <v>0</v>
      </c>
      <c r="L25" s="53"/>
      <c r="M25" s="237">
        <f>0.63+3.49</f>
        <v>4.12</v>
      </c>
      <c r="N25" s="151">
        <v>0</v>
      </c>
      <c r="O25" s="145">
        <f t="shared" si="2"/>
        <v>0</v>
      </c>
      <c r="P25" s="87">
        <f t="shared" si="5"/>
        <v>0</v>
      </c>
      <c r="Q25" s="213"/>
    </row>
    <row r="26" spans="1:17" ht="16.5" customHeight="1" x14ac:dyDescent="0.3">
      <c r="A26" s="41" t="s">
        <v>377</v>
      </c>
      <c r="B26" s="190"/>
      <c r="C26" s="237">
        <f>5.89+11.02</f>
        <v>16.91</v>
      </c>
      <c r="D26" s="151">
        <v>0</v>
      </c>
      <c r="E26" s="145">
        <f t="shared" si="0"/>
        <v>0</v>
      </c>
      <c r="F26" s="86">
        <f t="shared" si="3"/>
        <v>0</v>
      </c>
      <c r="G26" s="53"/>
      <c r="H26" s="237">
        <f>4.5+16.94</f>
        <v>21.44</v>
      </c>
      <c r="I26" s="151">
        <v>0</v>
      </c>
      <c r="J26" s="145">
        <f t="shared" si="1"/>
        <v>0</v>
      </c>
      <c r="K26" s="86">
        <f t="shared" si="4"/>
        <v>0</v>
      </c>
      <c r="L26" s="53"/>
      <c r="M26" s="237">
        <f>2.8+10.15</f>
        <v>12.95</v>
      </c>
      <c r="N26" s="151">
        <v>0</v>
      </c>
      <c r="O26" s="145">
        <f t="shared" si="2"/>
        <v>0</v>
      </c>
      <c r="P26" s="87">
        <f t="shared" si="5"/>
        <v>0</v>
      </c>
      <c r="Q26" s="213"/>
    </row>
    <row r="27" spans="1:17" ht="16.5" customHeight="1" x14ac:dyDescent="0.3">
      <c r="A27" s="41" t="s">
        <v>375</v>
      </c>
      <c r="B27" s="190"/>
      <c r="C27" s="237">
        <f>11.12+1.39+1.44+0.48+1.11</f>
        <v>15.54</v>
      </c>
      <c r="D27" s="151">
        <v>0</v>
      </c>
      <c r="E27" s="145">
        <f t="shared" si="0"/>
        <v>0</v>
      </c>
      <c r="F27" s="86">
        <f t="shared" si="3"/>
        <v>0</v>
      </c>
      <c r="G27" s="53"/>
      <c r="H27" s="237">
        <f>15.34+0.52+4.3+4.56+1.82</f>
        <v>26.54</v>
      </c>
      <c r="I27" s="151">
        <v>0</v>
      </c>
      <c r="J27" s="145">
        <f t="shared" si="1"/>
        <v>0</v>
      </c>
      <c r="K27" s="86">
        <f t="shared" si="4"/>
        <v>0</v>
      </c>
      <c r="L27" s="53"/>
      <c r="M27" s="237">
        <f>9.22+0.43+3.43+3.14+0.92</f>
        <v>17.14</v>
      </c>
      <c r="N27" s="151">
        <v>0</v>
      </c>
      <c r="O27" s="145">
        <f t="shared" si="2"/>
        <v>0</v>
      </c>
      <c r="P27" s="87">
        <f t="shared" si="5"/>
        <v>0</v>
      </c>
      <c r="Q27" s="213"/>
    </row>
    <row r="28" spans="1:17" ht="16.5" customHeight="1" x14ac:dyDescent="0.3">
      <c r="A28" s="41" t="s">
        <v>380</v>
      </c>
      <c r="B28" s="190"/>
      <c r="C28" s="237">
        <v>0</v>
      </c>
      <c r="D28" s="151">
        <v>0</v>
      </c>
      <c r="E28" s="145">
        <f t="shared" si="0"/>
        <v>0</v>
      </c>
      <c r="F28" s="86">
        <f t="shared" si="3"/>
        <v>0</v>
      </c>
      <c r="G28" s="53"/>
      <c r="H28" s="237">
        <v>0</v>
      </c>
      <c r="I28" s="151">
        <v>0</v>
      </c>
      <c r="J28" s="145">
        <f t="shared" si="1"/>
        <v>0</v>
      </c>
      <c r="K28" s="86">
        <f t="shared" si="4"/>
        <v>0</v>
      </c>
      <c r="L28" s="53"/>
      <c r="M28" s="237">
        <v>0</v>
      </c>
      <c r="N28" s="151">
        <v>0</v>
      </c>
      <c r="O28" s="145">
        <f t="shared" si="2"/>
        <v>0</v>
      </c>
      <c r="P28" s="87">
        <f t="shared" si="5"/>
        <v>0</v>
      </c>
      <c r="Q28" s="213"/>
    </row>
    <row r="29" spans="1:17" ht="16.5" customHeight="1" x14ac:dyDescent="0.3">
      <c r="A29" s="41" t="s">
        <v>381</v>
      </c>
      <c r="B29" s="190"/>
      <c r="C29" s="237">
        <v>28.47</v>
      </c>
      <c r="D29" s="151">
        <v>0</v>
      </c>
      <c r="E29" s="145">
        <f t="shared" si="0"/>
        <v>0</v>
      </c>
      <c r="F29" s="86">
        <f t="shared" si="3"/>
        <v>0</v>
      </c>
      <c r="G29" s="53"/>
      <c r="H29" s="237">
        <v>57.77</v>
      </c>
      <c r="I29" s="151">
        <v>0</v>
      </c>
      <c r="J29" s="145">
        <f t="shared" si="1"/>
        <v>0</v>
      </c>
      <c r="K29" s="86">
        <f t="shared" si="4"/>
        <v>0</v>
      </c>
      <c r="L29" s="53"/>
      <c r="M29" s="237">
        <v>32.75</v>
      </c>
      <c r="N29" s="151">
        <v>0</v>
      </c>
      <c r="O29" s="145">
        <f t="shared" si="2"/>
        <v>0</v>
      </c>
      <c r="P29" s="87">
        <f t="shared" si="5"/>
        <v>0</v>
      </c>
      <c r="Q29" s="213"/>
    </row>
    <row r="30" spans="1:17" ht="16.5" customHeight="1" x14ac:dyDescent="0.3">
      <c r="A30" s="41" t="s">
        <v>379</v>
      </c>
      <c r="B30" s="190"/>
      <c r="C30" s="237">
        <v>5.93</v>
      </c>
      <c r="D30" s="151">
        <v>0</v>
      </c>
      <c r="E30" s="145">
        <f t="shared" si="0"/>
        <v>0</v>
      </c>
      <c r="F30" s="86">
        <f t="shared" si="3"/>
        <v>0</v>
      </c>
      <c r="G30" s="53"/>
      <c r="H30" s="237">
        <v>12.51</v>
      </c>
      <c r="I30" s="151">
        <v>0</v>
      </c>
      <c r="J30" s="145">
        <f t="shared" si="1"/>
        <v>0</v>
      </c>
      <c r="K30" s="86">
        <f t="shared" si="4"/>
        <v>0</v>
      </c>
      <c r="L30" s="53"/>
      <c r="M30" s="237">
        <v>7.09</v>
      </c>
      <c r="N30" s="151">
        <v>0</v>
      </c>
      <c r="O30" s="145">
        <f t="shared" si="2"/>
        <v>0</v>
      </c>
      <c r="P30" s="87">
        <f t="shared" si="5"/>
        <v>0</v>
      </c>
      <c r="Q30" s="213"/>
    </row>
    <row r="31" spans="1:17" ht="16.5" customHeight="1" x14ac:dyDescent="0.3">
      <c r="A31" s="41" t="s">
        <v>383</v>
      </c>
      <c r="B31" s="190"/>
      <c r="C31" s="237">
        <v>1.2</v>
      </c>
      <c r="D31" s="151">
        <v>0</v>
      </c>
      <c r="E31" s="145">
        <f t="shared" si="0"/>
        <v>0</v>
      </c>
      <c r="F31" s="86">
        <f t="shared" si="3"/>
        <v>0</v>
      </c>
      <c r="G31" s="53"/>
      <c r="H31" s="237">
        <v>1.43</v>
      </c>
      <c r="I31" s="151">
        <v>0</v>
      </c>
      <c r="J31" s="145">
        <f t="shared" si="1"/>
        <v>0</v>
      </c>
      <c r="K31" s="86">
        <f t="shared" si="4"/>
        <v>0</v>
      </c>
      <c r="L31" s="53"/>
      <c r="M31" s="237">
        <v>1.1000000000000001</v>
      </c>
      <c r="N31" s="151">
        <v>0</v>
      </c>
      <c r="O31" s="145">
        <f t="shared" si="2"/>
        <v>0</v>
      </c>
      <c r="P31" s="87">
        <f t="shared" si="5"/>
        <v>0</v>
      </c>
      <c r="Q31" s="213"/>
    </row>
    <row r="32" spans="1:17" ht="16.5" customHeight="1" x14ac:dyDescent="0.3">
      <c r="A32" s="41" t="s">
        <v>384</v>
      </c>
      <c r="B32" s="190"/>
      <c r="C32" s="237">
        <f>3.3+2.11+4.34</f>
        <v>9.75</v>
      </c>
      <c r="D32" s="151">
        <v>0</v>
      </c>
      <c r="E32" s="145">
        <f t="shared" si="0"/>
        <v>0</v>
      </c>
      <c r="F32" s="86">
        <f t="shared" si="3"/>
        <v>0</v>
      </c>
      <c r="G32" s="53"/>
      <c r="H32" s="237">
        <f>3.06+5.25+7.47</f>
        <v>15.780000000000001</v>
      </c>
      <c r="I32" s="151">
        <v>0</v>
      </c>
      <c r="J32" s="145">
        <f t="shared" si="1"/>
        <v>0</v>
      </c>
      <c r="K32" s="86">
        <f t="shared" si="4"/>
        <v>0</v>
      </c>
      <c r="L32" s="53"/>
      <c r="M32" s="237">
        <f>2.53+3.2+4.67</f>
        <v>10.4</v>
      </c>
      <c r="N32" s="151">
        <v>0</v>
      </c>
      <c r="O32" s="145">
        <f t="shared" si="2"/>
        <v>0</v>
      </c>
      <c r="P32" s="87">
        <f t="shared" si="5"/>
        <v>0</v>
      </c>
      <c r="Q32" s="213"/>
    </row>
    <row r="33" spans="1:17" ht="16.5" customHeight="1" x14ac:dyDescent="0.3">
      <c r="A33" s="41" t="s">
        <v>378</v>
      </c>
      <c r="B33" s="190"/>
      <c r="C33" s="237">
        <v>4.4800000000000004</v>
      </c>
      <c r="D33" s="151">
        <v>0</v>
      </c>
      <c r="E33" s="145">
        <f t="shared" si="0"/>
        <v>0</v>
      </c>
      <c r="F33" s="86">
        <f t="shared" si="3"/>
        <v>0</v>
      </c>
      <c r="G33" s="53"/>
      <c r="H33" s="237">
        <v>14.55</v>
      </c>
      <c r="I33" s="151">
        <v>0</v>
      </c>
      <c r="J33" s="145">
        <f t="shared" si="1"/>
        <v>0</v>
      </c>
      <c r="K33" s="86">
        <f t="shared" si="4"/>
        <v>0</v>
      </c>
      <c r="L33" s="53"/>
      <c r="M33" s="237">
        <v>7.11</v>
      </c>
      <c r="N33" s="151">
        <v>0</v>
      </c>
      <c r="O33" s="145">
        <f t="shared" si="2"/>
        <v>0</v>
      </c>
      <c r="P33" s="87">
        <f t="shared" si="5"/>
        <v>0</v>
      </c>
      <c r="Q33" s="213"/>
    </row>
    <row r="34" spans="1:17" ht="16.5" customHeight="1" x14ac:dyDescent="0.3">
      <c r="A34" s="41" t="s">
        <v>425</v>
      </c>
      <c r="B34" s="190"/>
      <c r="C34" s="237">
        <v>3.84</v>
      </c>
      <c r="D34" s="151">
        <v>0</v>
      </c>
      <c r="E34" s="145">
        <f t="shared" si="0"/>
        <v>0</v>
      </c>
      <c r="F34" s="86">
        <f t="shared" si="3"/>
        <v>0</v>
      </c>
      <c r="G34" s="53"/>
      <c r="H34" s="237">
        <v>7.19</v>
      </c>
      <c r="I34" s="151">
        <v>0</v>
      </c>
      <c r="J34" s="145">
        <f t="shared" si="1"/>
        <v>0</v>
      </c>
      <c r="K34" s="86">
        <f t="shared" si="4"/>
        <v>0</v>
      </c>
      <c r="L34" s="53"/>
      <c r="M34" s="237">
        <v>3.79</v>
      </c>
      <c r="N34" s="151">
        <v>0</v>
      </c>
      <c r="O34" s="145">
        <f t="shared" si="2"/>
        <v>0</v>
      </c>
      <c r="P34" s="87">
        <f t="shared" si="5"/>
        <v>0</v>
      </c>
      <c r="Q34" s="213"/>
    </row>
    <row r="35" spans="1:17" ht="16.5" customHeight="1" thickBot="1" x14ac:dyDescent="0.35">
      <c r="A35" s="43" t="s">
        <v>234</v>
      </c>
      <c r="B35" s="46"/>
      <c r="C35" s="241">
        <f>SUM(C16:C34)</f>
        <v>333.74000000000007</v>
      </c>
      <c r="D35" s="155">
        <f>SUM(D16:D34)</f>
        <v>0</v>
      </c>
      <c r="E35" s="124"/>
      <c r="F35" s="123">
        <f>SUM(F16:F34)</f>
        <v>0</v>
      </c>
      <c r="G35" s="72"/>
      <c r="H35" s="241">
        <f>SUM(H16:H34)</f>
        <v>638.62999999999988</v>
      </c>
      <c r="I35" s="148">
        <f>SUM(I16:I34)</f>
        <v>0</v>
      </c>
      <c r="J35" s="124"/>
      <c r="K35" s="123">
        <f>SUM(K16:K34)</f>
        <v>0</v>
      </c>
      <c r="L35" s="72"/>
      <c r="M35" s="241">
        <f>SUM(M16:M34)</f>
        <v>306.39</v>
      </c>
      <c r="N35" s="148">
        <f>SUM(N16:N34)</f>
        <v>0</v>
      </c>
      <c r="O35" s="124"/>
      <c r="P35" s="85">
        <f>SUM(P16:P34)</f>
        <v>0</v>
      </c>
      <c r="Q35" s="213"/>
    </row>
    <row r="36" spans="1:17" ht="16.5" customHeight="1" thickTop="1" x14ac:dyDescent="0.3">
      <c r="A36" s="44"/>
      <c r="B36" s="34"/>
      <c r="C36" s="34"/>
      <c r="D36" s="73"/>
      <c r="E36" s="71"/>
      <c r="F36" s="54"/>
      <c r="G36" s="53"/>
      <c r="H36" s="53"/>
      <c r="I36" s="73"/>
      <c r="J36" s="71"/>
      <c r="K36" s="54"/>
      <c r="L36" s="53"/>
      <c r="M36" s="53"/>
      <c r="N36" s="73"/>
      <c r="O36" s="71"/>
      <c r="P36" s="52"/>
    </row>
    <row r="37" spans="1:17" ht="16.5" customHeight="1" x14ac:dyDescent="0.3">
      <c r="A37" s="269" t="s">
        <v>420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1"/>
    </row>
    <row r="38" spans="1:17" ht="16.5" customHeight="1" x14ac:dyDescent="0.3">
      <c r="A38" s="135"/>
      <c r="B38" s="12"/>
      <c r="C38" s="12"/>
      <c r="D38" s="84"/>
      <c r="E38" s="71"/>
      <c r="F38" s="81"/>
      <c r="G38" s="80"/>
      <c r="H38" s="80"/>
      <c r="I38" s="83"/>
      <c r="J38" s="71"/>
      <c r="K38" s="81"/>
      <c r="L38" s="80"/>
      <c r="M38" s="80"/>
      <c r="N38" s="83"/>
      <c r="O38" s="71"/>
      <c r="P38" s="82"/>
    </row>
    <row r="39" spans="1:17" ht="16.5" customHeight="1" x14ac:dyDescent="0.3">
      <c r="A39" s="110" t="s">
        <v>342</v>
      </c>
      <c r="B39" s="34"/>
      <c r="C39" s="34"/>
      <c r="D39" s="67" t="s">
        <v>33</v>
      </c>
      <c r="E39" s="71"/>
      <c r="F39" s="69" t="s">
        <v>269</v>
      </c>
      <c r="G39" s="60"/>
      <c r="H39" s="60"/>
      <c r="I39" s="67" t="s">
        <v>33</v>
      </c>
      <c r="J39" s="71"/>
      <c r="K39" s="69" t="s">
        <v>269</v>
      </c>
      <c r="L39" s="60"/>
      <c r="M39" s="60"/>
      <c r="N39" s="67" t="s">
        <v>33</v>
      </c>
      <c r="O39" s="71"/>
      <c r="P39" s="70" t="s">
        <v>269</v>
      </c>
    </row>
    <row r="40" spans="1:17" ht="16.5" customHeight="1" x14ac:dyDescent="0.3">
      <c r="A40" s="111" t="s">
        <v>346</v>
      </c>
      <c r="B40" s="47"/>
      <c r="C40" s="235">
        <f>C12-C35</f>
        <v>61.113499999999931</v>
      </c>
      <c r="D40" s="75">
        <f>D12-D35</f>
        <v>0</v>
      </c>
      <c r="E40" s="71"/>
      <c r="F40" s="77">
        <f>D40*D9</f>
        <v>0</v>
      </c>
      <c r="G40" s="74"/>
      <c r="H40" s="298">
        <f>H12-H35</f>
        <v>238.71680000000015</v>
      </c>
      <c r="I40" s="75">
        <f>I12-I35</f>
        <v>0</v>
      </c>
      <c r="J40" s="71"/>
      <c r="K40" s="77">
        <f>I40*I9</f>
        <v>0</v>
      </c>
      <c r="L40" s="74"/>
      <c r="M40" s="235">
        <f>M12-M35</f>
        <v>252.79250000000002</v>
      </c>
      <c r="N40" s="75">
        <f>N12-N35</f>
        <v>0</v>
      </c>
      <c r="O40" s="71"/>
      <c r="P40" s="78">
        <f>N40*N9</f>
        <v>0</v>
      </c>
    </row>
    <row r="41" spans="1:17" ht="16.5" customHeight="1" x14ac:dyDescent="0.3">
      <c r="A41" s="29"/>
      <c r="B41" s="20"/>
      <c r="C41" s="233"/>
      <c r="D41" s="119"/>
      <c r="E41" s="71"/>
      <c r="F41" s="118"/>
      <c r="G41" s="28"/>
      <c r="H41" s="233"/>
      <c r="I41" s="119"/>
      <c r="J41" s="71"/>
      <c r="K41" s="118"/>
      <c r="L41" s="28"/>
      <c r="M41" s="233"/>
      <c r="N41" s="119"/>
      <c r="O41" s="71"/>
      <c r="P41" s="30"/>
    </row>
    <row r="42" spans="1:17" ht="16.5" customHeight="1" x14ac:dyDescent="0.3">
      <c r="A42" s="110" t="s">
        <v>343</v>
      </c>
      <c r="B42" s="27"/>
      <c r="C42" s="236"/>
      <c r="D42" s="31"/>
      <c r="E42" s="71"/>
      <c r="F42" s="26"/>
      <c r="G42" s="9"/>
      <c r="H42" s="236"/>
      <c r="I42" s="32"/>
      <c r="J42" s="71"/>
      <c r="K42" s="26"/>
      <c r="L42" s="9"/>
      <c r="M42" s="236"/>
      <c r="N42" s="32"/>
      <c r="O42" s="71"/>
      <c r="P42" s="10"/>
    </row>
    <row r="43" spans="1:17" ht="16.5" customHeight="1" x14ac:dyDescent="0.3">
      <c r="A43" s="111" t="s">
        <v>369</v>
      </c>
      <c r="B43" s="25"/>
      <c r="C43" s="237">
        <f>C35/C8</f>
        <v>5.1305149884704084</v>
      </c>
      <c r="D43" s="33">
        <f>IFERROR(D35/D8,0)</f>
        <v>0</v>
      </c>
      <c r="E43" s="71"/>
      <c r="F43" s="35"/>
      <c r="G43" s="34"/>
      <c r="H43" s="237">
        <f>H35/H8</f>
        <v>3.5230871076295021</v>
      </c>
      <c r="I43" s="33">
        <f>IFERROR(I35/I8,0)</f>
        <v>0</v>
      </c>
      <c r="J43" s="71"/>
      <c r="K43" s="35"/>
      <c r="L43" s="34"/>
      <c r="M43" s="237">
        <f>M35/M8</f>
        <v>6.4381172515234288</v>
      </c>
      <c r="N43" s="33">
        <f>IFERROR(N35/N8,0)</f>
        <v>0</v>
      </c>
      <c r="O43" s="71"/>
      <c r="P43" s="36"/>
    </row>
    <row r="44" spans="1:17" ht="16.5" customHeight="1" x14ac:dyDescent="0.3">
      <c r="A44" s="111" t="s">
        <v>341</v>
      </c>
      <c r="B44" s="25"/>
      <c r="C44" s="238">
        <f>C35/C7</f>
        <v>54.981878088962119</v>
      </c>
      <c r="D44" s="37">
        <f>IFERROR(D35/D7,0)</f>
        <v>0</v>
      </c>
      <c r="E44" s="71"/>
      <c r="F44" s="39"/>
      <c r="G44" s="38"/>
      <c r="H44" s="238">
        <f>H35/H7</f>
        <v>131.948347107438</v>
      </c>
      <c r="I44" s="37">
        <f>IFERROR(I35/I7,0)</f>
        <v>0</v>
      </c>
      <c r="J44" s="71"/>
      <c r="K44" s="39"/>
      <c r="L44" s="38"/>
      <c r="M44" s="238">
        <f>M35/M7</f>
        <v>26.075744680851063</v>
      </c>
      <c r="N44" s="37">
        <f>IFERROR(N35/N7,0)</f>
        <v>0</v>
      </c>
      <c r="O44" s="71"/>
      <c r="P44" s="40"/>
    </row>
    <row r="45" spans="1:17" ht="16.5" customHeight="1" x14ac:dyDescent="0.3">
      <c r="A45" s="214"/>
      <c r="D45" s="215"/>
      <c r="E45" s="71"/>
      <c r="F45" s="216"/>
      <c r="I45" s="215"/>
      <c r="J45" s="71"/>
      <c r="K45" s="216"/>
      <c r="N45" s="215"/>
      <c r="O45" s="71"/>
      <c r="P45" s="217"/>
    </row>
    <row r="46" spans="1:17" ht="16.5" customHeight="1" x14ac:dyDescent="0.3">
      <c r="A46" s="269" t="s">
        <v>422</v>
      </c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1"/>
    </row>
    <row r="47" spans="1:17" ht="16.5" customHeight="1" x14ac:dyDescent="0.3">
      <c r="A47" s="29"/>
      <c r="B47" s="20"/>
      <c r="C47" s="20"/>
      <c r="D47" s="63" t="s">
        <v>42</v>
      </c>
      <c r="E47" s="71"/>
      <c r="F47" s="121"/>
      <c r="G47" s="28"/>
      <c r="H47" s="28"/>
      <c r="I47" s="63" t="s">
        <v>42</v>
      </c>
      <c r="J47" s="71"/>
      <c r="K47" s="121"/>
      <c r="L47" s="28"/>
      <c r="M47" s="28"/>
      <c r="N47" s="63" t="s">
        <v>42</v>
      </c>
      <c r="O47" s="71"/>
      <c r="P47" s="30"/>
    </row>
    <row r="48" spans="1:17" ht="16.5" customHeight="1" x14ac:dyDescent="0.3">
      <c r="A48" s="29"/>
      <c r="B48" s="20"/>
      <c r="C48" s="20"/>
      <c r="D48" s="147" t="s">
        <v>33</v>
      </c>
      <c r="E48" s="117"/>
      <c r="F48" s="69" t="s">
        <v>269</v>
      </c>
      <c r="G48" s="60"/>
      <c r="H48" s="60"/>
      <c r="I48" s="147" t="s">
        <v>33</v>
      </c>
      <c r="J48" s="117"/>
      <c r="K48" s="69" t="s">
        <v>269</v>
      </c>
      <c r="L48" s="60"/>
      <c r="M48" s="60"/>
      <c r="N48" s="147" t="s">
        <v>33</v>
      </c>
      <c r="O48" s="117"/>
      <c r="P48" s="70" t="s">
        <v>269</v>
      </c>
    </row>
    <row r="49" spans="1:16" ht="16.5" customHeight="1" x14ac:dyDescent="0.3">
      <c r="A49" s="122" t="s">
        <v>152</v>
      </c>
      <c r="B49" s="20"/>
      <c r="C49" s="232">
        <v>101.41</v>
      </c>
      <c r="D49" s="151">
        <v>0</v>
      </c>
      <c r="E49" s="146">
        <f t="shared" si="0"/>
        <v>0</v>
      </c>
      <c r="F49" s="133">
        <f t="shared" ref="F49" si="6">D49*$D$9</f>
        <v>0</v>
      </c>
      <c r="G49" s="53"/>
      <c r="H49" s="232">
        <v>211.68</v>
      </c>
      <c r="I49" s="151">
        <v>0</v>
      </c>
      <c r="J49" s="146">
        <f t="shared" si="1"/>
        <v>0</v>
      </c>
      <c r="K49" s="133">
        <f t="shared" ref="K49" si="7">I49*$I$9</f>
        <v>0</v>
      </c>
      <c r="L49" s="53"/>
      <c r="M49" s="232">
        <v>171.62</v>
      </c>
      <c r="N49" s="151">
        <v>0</v>
      </c>
      <c r="O49" s="146">
        <f t="shared" si="2"/>
        <v>0</v>
      </c>
      <c r="P49" s="134">
        <f t="shared" ref="P49" si="8">N49*$N$9</f>
        <v>0</v>
      </c>
    </row>
    <row r="50" spans="1:16" ht="16.5" customHeight="1" x14ac:dyDescent="0.3">
      <c r="A50" s="29"/>
      <c r="B50" s="20"/>
      <c r="C50" s="233"/>
      <c r="D50" s="120"/>
      <c r="E50" s="127"/>
      <c r="F50" s="121"/>
      <c r="G50" s="28"/>
      <c r="H50" s="233"/>
      <c r="I50" s="120"/>
      <c r="J50" s="127"/>
      <c r="K50" s="121"/>
      <c r="L50" s="28"/>
      <c r="M50" s="233"/>
      <c r="N50" s="120"/>
      <c r="O50" s="127"/>
      <c r="P50" s="30"/>
    </row>
    <row r="51" spans="1:16" ht="16.5" customHeight="1" x14ac:dyDescent="0.3">
      <c r="A51" s="110" t="s">
        <v>342</v>
      </c>
      <c r="B51" s="34"/>
      <c r="C51" s="234"/>
      <c r="D51" s="67" t="s">
        <v>33</v>
      </c>
      <c r="E51" s="128"/>
      <c r="F51" s="69" t="s">
        <v>269</v>
      </c>
      <c r="G51" s="60"/>
      <c r="H51" s="234"/>
      <c r="I51" s="67" t="s">
        <v>33</v>
      </c>
      <c r="J51" s="128"/>
      <c r="K51" s="69" t="s">
        <v>269</v>
      </c>
      <c r="L51" s="60"/>
      <c r="M51" s="234"/>
      <c r="N51" s="67" t="s">
        <v>33</v>
      </c>
      <c r="O51" s="128"/>
      <c r="P51" s="70" t="s">
        <v>269</v>
      </c>
    </row>
    <row r="52" spans="1:16" ht="16.5" customHeight="1" x14ac:dyDescent="0.3">
      <c r="A52" s="111" t="s">
        <v>345</v>
      </c>
      <c r="B52" s="47"/>
      <c r="C52" s="235">
        <f>C40-C49</f>
        <v>-40.296500000000066</v>
      </c>
      <c r="D52" s="157">
        <f>D40-D49</f>
        <v>0</v>
      </c>
      <c r="E52" s="76"/>
      <c r="F52" s="125">
        <f>F40-F49</f>
        <v>0</v>
      </c>
      <c r="G52" s="74"/>
      <c r="H52" s="298">
        <f>H40-H49</f>
        <v>27.036800000000142</v>
      </c>
      <c r="I52" s="75">
        <f>I40-I49</f>
        <v>0</v>
      </c>
      <c r="J52" s="76"/>
      <c r="K52" s="125">
        <f>K40-K49</f>
        <v>0</v>
      </c>
      <c r="L52" s="74"/>
      <c r="M52" s="235">
        <f>M40-M49</f>
        <v>81.172500000000014</v>
      </c>
      <c r="N52" s="75">
        <f>N40-N49</f>
        <v>0</v>
      </c>
      <c r="O52" s="76"/>
      <c r="P52" s="126">
        <f>P40-P49</f>
        <v>0</v>
      </c>
    </row>
    <row r="53" spans="1:16" ht="16.5" customHeight="1" x14ac:dyDescent="0.3">
      <c r="A53" s="29"/>
      <c r="B53" s="20"/>
      <c r="C53" s="233"/>
      <c r="D53" s="120"/>
      <c r="E53" s="127"/>
      <c r="F53" s="121"/>
      <c r="G53" s="28"/>
      <c r="H53" s="233"/>
      <c r="I53" s="120"/>
      <c r="J53" s="127"/>
      <c r="K53" s="121"/>
      <c r="L53" s="28"/>
      <c r="M53" s="233"/>
      <c r="N53" s="120"/>
      <c r="O53" s="127"/>
      <c r="P53" s="30"/>
    </row>
    <row r="54" spans="1:16" ht="16.5" customHeight="1" x14ac:dyDescent="0.3">
      <c r="A54" s="110" t="s">
        <v>343</v>
      </c>
      <c r="B54" s="27"/>
      <c r="C54" s="236"/>
      <c r="D54" s="31"/>
      <c r="E54" s="129"/>
      <c r="F54" s="26"/>
      <c r="G54" s="9"/>
      <c r="H54" s="236"/>
      <c r="I54" s="32"/>
      <c r="J54" s="129"/>
      <c r="K54" s="26"/>
      <c r="L54" s="9"/>
      <c r="M54" s="236"/>
      <c r="N54" s="32"/>
      <c r="O54" s="129"/>
      <c r="P54" s="10"/>
    </row>
    <row r="55" spans="1:16" ht="16.5" customHeight="1" x14ac:dyDescent="0.3">
      <c r="A55" s="111" t="s">
        <v>369</v>
      </c>
      <c r="B55" s="25"/>
      <c r="C55" s="237">
        <f>(C35+C49)/C8</f>
        <v>6.6894696387394328</v>
      </c>
      <c r="D55" s="33">
        <f>IFERROR((D35+D49)/D8,0)</f>
        <v>0</v>
      </c>
      <c r="E55" s="130"/>
      <c r="F55" s="35"/>
      <c r="G55" s="34"/>
      <c r="H55" s="237">
        <f>(H35+H49)/H8</f>
        <v>4.6908479064379094</v>
      </c>
      <c r="I55" s="33">
        <f>IFERROR((I35+I49)/I8,0)</f>
        <v>0</v>
      </c>
      <c r="J55" s="130"/>
      <c r="K55" s="35"/>
      <c r="L55" s="34"/>
      <c r="M55" s="237">
        <f>(M35+M49)/M8</f>
        <v>10.044337045597814</v>
      </c>
      <c r="N55" s="33">
        <f>IFERROR((N35+N49)/N8,0)</f>
        <v>0</v>
      </c>
      <c r="O55" s="130"/>
      <c r="P55" s="36"/>
    </row>
    <row r="56" spans="1:16" ht="16.5" customHeight="1" x14ac:dyDescent="0.3">
      <c r="A56" s="111" t="s">
        <v>341</v>
      </c>
      <c r="B56" s="25"/>
      <c r="C56" s="238">
        <f>(C49+C35)/C7</f>
        <v>71.688632619439886</v>
      </c>
      <c r="D56" s="37">
        <f>IFERROR((D49+D35)/D7,0)</f>
        <v>0</v>
      </c>
      <c r="E56" s="131"/>
      <c r="F56" s="39"/>
      <c r="G56" s="38"/>
      <c r="H56" s="238">
        <f>(H49+H35)/H7</f>
        <v>175.68388429752065</v>
      </c>
      <c r="I56" s="37">
        <f>IFERROR((I49+I35)/I7,0)</f>
        <v>0</v>
      </c>
      <c r="J56" s="131"/>
      <c r="K56" s="39"/>
      <c r="L56" s="38"/>
      <c r="M56" s="238">
        <f>(M49+M35)/M7</f>
        <v>40.681702127659577</v>
      </c>
      <c r="N56" s="37">
        <f>IFERROR((N49+N35)/N7,0)</f>
        <v>0</v>
      </c>
      <c r="O56" s="131"/>
      <c r="P56" s="40"/>
    </row>
    <row r="57" spans="1:16" ht="16.5" customHeight="1" x14ac:dyDescent="0.3">
      <c r="A57" s="111"/>
      <c r="B57" s="25"/>
      <c r="C57" s="239"/>
      <c r="D57" s="37"/>
      <c r="E57" s="131"/>
      <c r="F57" s="39"/>
      <c r="G57" s="38"/>
      <c r="H57" s="239"/>
      <c r="I57" s="37"/>
      <c r="J57" s="131"/>
      <c r="K57" s="39"/>
      <c r="L57" s="38"/>
      <c r="M57" s="239"/>
      <c r="N57" s="37"/>
      <c r="O57" s="131"/>
      <c r="P57" s="40"/>
    </row>
    <row r="58" spans="1:16" ht="16.5" customHeight="1" x14ac:dyDescent="0.3">
      <c r="A58" s="110" t="s">
        <v>409</v>
      </c>
      <c r="B58" s="25"/>
      <c r="C58" s="239"/>
      <c r="D58" s="131"/>
      <c r="E58" s="39"/>
      <c r="F58" s="38"/>
      <c r="G58" s="37"/>
      <c r="H58" s="239"/>
      <c r="I58" s="131"/>
      <c r="J58" s="39"/>
      <c r="K58" s="38"/>
      <c r="L58" s="37"/>
      <c r="M58" s="239"/>
      <c r="N58" s="131"/>
      <c r="O58" s="131"/>
      <c r="P58" s="40"/>
    </row>
    <row r="59" spans="1:16" ht="16.5" customHeight="1" x14ac:dyDescent="0.3">
      <c r="A59" s="111" t="s">
        <v>400</v>
      </c>
      <c r="B59" s="25"/>
      <c r="C59" s="240">
        <f>(SUM(C16:C34)+C49-C29-C33-C34)/C12</f>
        <v>1.0088805088469524</v>
      </c>
      <c r="D59" s="195">
        <f>IFERROR((SUM(D16:D34)+D49-D29-D34)/D12,0)</f>
        <v>0</v>
      </c>
      <c r="E59" s="131"/>
      <c r="F59" s="218" t="s">
        <v>410</v>
      </c>
      <c r="G59" s="38"/>
      <c r="H59" s="240">
        <f>(SUM(H16:H34)+H49-H29-H33-H34)/H12</f>
        <v>0.87855794310756008</v>
      </c>
      <c r="I59" s="195">
        <f>IFERROR((SUM(I16:I34)+I49-I29-I34)/I12,0)</f>
        <v>0</v>
      </c>
      <c r="J59" s="131"/>
      <c r="K59" s="218" t="s">
        <v>410</v>
      </c>
      <c r="L59" s="38"/>
      <c r="M59" s="240">
        <f>(SUM(M16:M34)+M49-M29-M33-M34)/M12</f>
        <v>0.77677681257907738</v>
      </c>
      <c r="N59" s="195">
        <f>IFERROR((SUM(N16:N34)+N49-N29-N34)/N12,0)</f>
        <v>0</v>
      </c>
      <c r="O59" s="131"/>
      <c r="P59" s="219" t="s">
        <v>410</v>
      </c>
    </row>
    <row r="60" spans="1:16" ht="16.5" customHeight="1" x14ac:dyDescent="0.3">
      <c r="A60" s="220" t="s">
        <v>415</v>
      </c>
      <c r="B60" s="25"/>
      <c r="C60" s="239"/>
      <c r="D60" s="37"/>
      <c r="E60" s="131"/>
      <c r="F60" s="221" t="s">
        <v>411</v>
      </c>
      <c r="G60" s="38"/>
      <c r="H60" s="239"/>
      <c r="I60" s="37"/>
      <c r="J60" s="131"/>
      <c r="K60" s="221" t="s">
        <v>411</v>
      </c>
      <c r="L60" s="38"/>
      <c r="M60" s="239"/>
      <c r="N60" s="37"/>
      <c r="O60" s="131"/>
      <c r="P60" s="222" t="s">
        <v>411</v>
      </c>
    </row>
    <row r="61" spans="1:16" ht="16.5" customHeight="1" x14ac:dyDescent="0.3">
      <c r="A61" s="111"/>
      <c r="B61" s="25"/>
      <c r="C61" s="239"/>
      <c r="D61" s="37"/>
      <c r="E61" s="131"/>
      <c r="F61" s="223" t="s">
        <v>419</v>
      </c>
      <c r="G61" s="38"/>
      <c r="H61" s="239"/>
      <c r="I61" s="37"/>
      <c r="J61" s="131"/>
      <c r="K61" s="223" t="s">
        <v>419</v>
      </c>
      <c r="L61" s="38"/>
      <c r="M61" s="239"/>
      <c r="N61" s="37"/>
      <c r="O61" s="131"/>
      <c r="P61" s="223" t="s">
        <v>419</v>
      </c>
    </row>
    <row r="62" spans="1:16" ht="16.5" customHeight="1" x14ac:dyDescent="0.3">
      <c r="A62" s="220"/>
      <c r="B62" s="25"/>
      <c r="C62" s="239"/>
      <c r="D62" s="37"/>
      <c r="E62" s="131"/>
      <c r="F62" s="39"/>
      <c r="G62" s="38"/>
      <c r="H62" s="239"/>
      <c r="I62" s="37"/>
      <c r="J62" s="131"/>
      <c r="K62" s="39"/>
      <c r="L62" s="38"/>
      <c r="M62" s="239"/>
      <c r="N62" s="37"/>
      <c r="O62" s="131"/>
      <c r="P62" s="192"/>
    </row>
    <row r="63" spans="1:16" ht="16.5" customHeight="1" x14ac:dyDescent="0.3">
      <c r="A63" s="111" t="s">
        <v>412</v>
      </c>
      <c r="B63" s="25"/>
      <c r="C63" s="240">
        <f>C52/C12</f>
        <v>-0.1020543062173694</v>
      </c>
      <c r="D63" s="195">
        <f>IFERROR(D52/D12,0)</f>
        <v>0</v>
      </c>
      <c r="E63" s="131"/>
      <c r="F63" s="224" t="s">
        <v>418</v>
      </c>
      <c r="G63" s="38"/>
      <c r="H63" s="240">
        <f>H52/H12</f>
        <v>3.0816548256630265E-2</v>
      </c>
      <c r="I63" s="195">
        <f>IFERROR(I52/I12,0)</f>
        <v>0</v>
      </c>
      <c r="J63" s="131"/>
      <c r="K63" s="224" t="s">
        <v>418</v>
      </c>
      <c r="L63" s="38"/>
      <c r="M63" s="240">
        <f>M52/M12</f>
        <v>0.14516280462997325</v>
      </c>
      <c r="N63" s="195">
        <f>IFERROR(N52/N12,0)</f>
        <v>0</v>
      </c>
      <c r="O63" s="131"/>
      <c r="P63" s="224" t="s">
        <v>418</v>
      </c>
    </row>
    <row r="64" spans="1:16" ht="16.5" customHeight="1" x14ac:dyDescent="0.3">
      <c r="A64" s="220" t="s">
        <v>416</v>
      </c>
      <c r="B64" s="25"/>
      <c r="C64" s="25"/>
      <c r="D64" s="37"/>
      <c r="E64" s="131"/>
      <c r="F64" s="225" t="s">
        <v>413</v>
      </c>
      <c r="G64" s="38"/>
      <c r="H64" s="38"/>
      <c r="I64" s="37"/>
      <c r="J64" s="131"/>
      <c r="K64" s="225" t="s">
        <v>413</v>
      </c>
      <c r="L64" s="38"/>
      <c r="M64" s="38"/>
      <c r="N64" s="37"/>
      <c r="O64" s="131"/>
      <c r="P64" s="226" t="s">
        <v>413</v>
      </c>
    </row>
    <row r="65" spans="1:16" ht="16.5" customHeight="1" x14ac:dyDescent="0.3">
      <c r="A65" s="227"/>
      <c r="B65" s="25"/>
      <c r="C65" s="25"/>
      <c r="D65" s="37"/>
      <c r="E65" s="131"/>
      <c r="F65" s="228" t="s">
        <v>414</v>
      </c>
      <c r="G65" s="38"/>
      <c r="H65" s="38"/>
      <c r="I65" s="37"/>
      <c r="J65" s="131"/>
      <c r="K65" s="228" t="s">
        <v>414</v>
      </c>
      <c r="L65" s="38"/>
      <c r="M65" s="38"/>
      <c r="N65" s="37"/>
      <c r="O65" s="131"/>
      <c r="P65" s="229" t="s">
        <v>414</v>
      </c>
    </row>
    <row r="66" spans="1:16" ht="17.25" customHeight="1" thickBot="1" x14ac:dyDescent="0.35">
      <c r="A66" s="230" t="s">
        <v>397</v>
      </c>
      <c r="B66" s="25"/>
      <c r="C66" s="25"/>
      <c r="D66" s="37"/>
      <c r="E66" s="132"/>
      <c r="F66" s="39"/>
      <c r="G66" s="38"/>
      <c r="H66" s="38"/>
      <c r="I66" s="37"/>
      <c r="J66" s="132"/>
      <c r="K66" s="39"/>
      <c r="L66" s="38"/>
      <c r="M66" s="38"/>
      <c r="N66" s="37"/>
      <c r="O66" s="132"/>
      <c r="P66" s="40"/>
    </row>
    <row r="67" spans="1:16" ht="38.25" customHeight="1" thickBot="1" x14ac:dyDescent="0.35">
      <c r="A67" s="188"/>
      <c r="B67" s="272" t="s">
        <v>426</v>
      </c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3"/>
    </row>
    <row r="68" spans="1:16" x14ac:dyDescent="0.3">
      <c r="B68" s="299"/>
      <c r="C68" s="264" t="s">
        <v>430</v>
      </c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301" t="s">
        <v>366</v>
      </c>
      <c r="P68" s="300"/>
    </row>
  </sheetData>
  <sheetProtection sheet="1" objects="1" scenarios="1"/>
  <mergeCells count="20">
    <mergeCell ref="C68:N68"/>
    <mergeCell ref="O68:P68"/>
    <mergeCell ref="U9:AA9"/>
    <mergeCell ref="U3:AA4"/>
    <mergeCell ref="U10:AA10"/>
    <mergeCell ref="A11:A12"/>
    <mergeCell ref="E8:F8"/>
    <mergeCell ref="J8:K8"/>
    <mergeCell ref="O8:P8"/>
    <mergeCell ref="C5:C6"/>
    <mergeCell ref="A1:P2"/>
    <mergeCell ref="D4:F4"/>
    <mergeCell ref="I4:K4"/>
    <mergeCell ref="N4:P4"/>
    <mergeCell ref="B11:B12"/>
    <mergeCell ref="A46:P46"/>
    <mergeCell ref="A37:P37"/>
    <mergeCell ref="B67:P67"/>
    <mergeCell ref="H5:H6"/>
    <mergeCell ref="M5:M6"/>
  </mergeCells>
  <conditionalFormatting sqref="E38:E45 E47:E49 E16:E36">
    <cfRule type="dataBar" priority="60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J38:J45 J47:J49 J16:J36">
    <cfRule type="dataBar" priority="60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O38:O45 O47:O49 O16:O36">
    <cfRule type="dataBar" priority="60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hyperlinks>
    <hyperlink ref="A66" r:id="rId1" xr:uid="{0D2C0D0B-973E-4C4D-AB7E-832C1B9E98D4}"/>
    <hyperlink ref="O68" r:id="rId2" xr:uid="{00133AD0-89EB-4B3D-9D73-97D40E83A4A3}"/>
  </hyperlinks>
  <printOptions horizontalCentered="1"/>
  <pageMargins left="0.25" right="0.25" top="0.75" bottom="0.75" header="0.3" footer="0.3"/>
  <pageSetup scale="46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E38:E45 E47:E49 E16:E36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J38:J45 J47:J49 J16:J36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O38:O45 O47:O49 O16:O36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5F8A-ED57-40EC-991D-176CBC3F7566}">
  <sheetPr>
    <pageSetUpPr fitToPage="1"/>
  </sheetPr>
  <dimension ref="A1:X54"/>
  <sheetViews>
    <sheetView zoomScale="80" zoomScaleNormal="80" workbookViewId="0">
      <pane xSplit="1" topLeftCell="B1" activePane="topRight" state="frozen"/>
      <selection pane="topRight" activeCell="O10" sqref="O10"/>
    </sheetView>
  </sheetViews>
  <sheetFormatPr defaultColWidth="9.140625" defaultRowHeight="18.75" x14ac:dyDescent="0.3"/>
  <cols>
    <col min="1" max="1" width="47.42578125" style="202" customWidth="1"/>
    <col min="2" max="2" width="2.42578125" style="202" customWidth="1"/>
    <col min="3" max="4" width="12.7109375" style="202" customWidth="1"/>
    <col min="5" max="5" width="17" style="202" customWidth="1"/>
    <col min="6" max="6" width="4.7109375" style="202" customWidth="1"/>
    <col min="7" max="8" width="12.7109375" style="202" customWidth="1"/>
    <col min="9" max="9" width="17" style="202" customWidth="1"/>
    <col min="10" max="10" width="4.7109375" style="202" customWidth="1"/>
    <col min="11" max="12" width="12.7109375" style="202" customWidth="1"/>
    <col min="13" max="13" width="17" style="202" customWidth="1"/>
    <col min="14" max="14" width="10.140625" style="2" customWidth="1"/>
    <col min="15" max="15" width="12.7109375" style="2" customWidth="1"/>
    <col min="16" max="16" width="12.28515625" style="202" bestFit="1" customWidth="1"/>
    <col min="17" max="16384" width="9.140625" style="202"/>
  </cols>
  <sheetData>
    <row r="1" spans="1:24" ht="15.75" customHeight="1" x14ac:dyDescent="0.3">
      <c r="A1" s="253" t="s">
        <v>344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5"/>
    </row>
    <row r="2" spans="1:24" ht="15.75" customHeight="1" thickBot="1" x14ac:dyDescent="0.35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3"/>
    </row>
    <row r="3" spans="1:24" ht="19.5" customHeight="1" thickBot="1" x14ac:dyDescent="0.35">
      <c r="A3" s="6"/>
      <c r="B3" s="11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R3" s="275" t="s">
        <v>344</v>
      </c>
      <c r="S3" s="276"/>
      <c r="T3" s="276"/>
      <c r="U3" s="276"/>
      <c r="V3" s="276"/>
      <c r="W3" s="276"/>
      <c r="X3" s="277"/>
    </row>
    <row r="4" spans="1:24" ht="21.75" thickBot="1" x14ac:dyDescent="0.35">
      <c r="A4" s="197"/>
      <c r="B4" s="115"/>
      <c r="C4" s="286" t="str">
        <f>'Land Rent Calculator'!D4</f>
        <v>Crop 1</v>
      </c>
      <c r="D4" s="287"/>
      <c r="E4" s="288"/>
      <c r="F4" s="158"/>
      <c r="G4" s="286" t="str">
        <f>'Land Rent Calculator'!I4</f>
        <v>Crop 2</v>
      </c>
      <c r="H4" s="287"/>
      <c r="I4" s="288"/>
      <c r="J4" s="158"/>
      <c r="K4" s="286" t="str">
        <f>'Land Rent Calculator'!N4</f>
        <v>Crop 3</v>
      </c>
      <c r="L4" s="287"/>
      <c r="M4" s="288"/>
      <c r="R4" s="278"/>
      <c r="S4" s="279"/>
      <c r="T4" s="279"/>
      <c r="U4" s="279"/>
      <c r="V4" s="279"/>
      <c r="W4" s="279"/>
      <c r="X4" s="280"/>
    </row>
    <row r="5" spans="1:24" ht="16.5" customHeight="1" x14ac:dyDescent="0.4">
      <c r="A5" s="116" t="s">
        <v>41</v>
      </c>
      <c r="B5" s="13"/>
      <c r="C5" s="159"/>
      <c r="D5" s="160"/>
      <c r="E5" s="16"/>
      <c r="F5" s="17"/>
      <c r="G5" s="159"/>
      <c r="H5" s="161"/>
      <c r="I5" s="16"/>
      <c r="J5" s="17"/>
      <c r="K5" s="159"/>
      <c r="L5" s="160"/>
      <c r="M5" s="19"/>
      <c r="R5" s="203"/>
      <c r="S5" s="204"/>
      <c r="T5" s="204"/>
      <c r="U5" s="204"/>
      <c r="V5" s="204"/>
      <c r="W5" s="204"/>
      <c r="X5" s="205"/>
    </row>
    <row r="6" spans="1:24" ht="16.5" customHeight="1" x14ac:dyDescent="0.3">
      <c r="A6" s="113" t="s">
        <v>270</v>
      </c>
      <c r="B6" s="20"/>
      <c r="C6" s="162" t="s">
        <v>42</v>
      </c>
      <c r="D6" s="163"/>
      <c r="E6" s="164"/>
      <c r="F6" s="165"/>
      <c r="G6" s="162" t="s">
        <v>42</v>
      </c>
      <c r="H6" s="163"/>
      <c r="I6" s="164"/>
      <c r="J6" s="165"/>
      <c r="K6" s="162" t="s">
        <v>42</v>
      </c>
      <c r="L6" s="160"/>
      <c r="M6" s="19"/>
      <c r="R6" s="206"/>
      <c r="S6" s="207"/>
      <c r="T6" s="207"/>
      <c r="U6" s="207"/>
      <c r="V6" s="207"/>
      <c r="W6" s="207"/>
      <c r="X6" s="208"/>
    </row>
    <row r="7" spans="1:24" ht="16.5" customHeight="1" x14ac:dyDescent="0.3">
      <c r="A7" s="41" t="s">
        <v>239</v>
      </c>
      <c r="B7" s="42"/>
      <c r="C7" s="174">
        <f>'Land Rent Calculator'!D7</f>
        <v>0</v>
      </c>
      <c r="D7" s="51"/>
      <c r="E7" s="54"/>
      <c r="F7" s="53"/>
      <c r="G7" s="174">
        <f>'Land Rent Calculator'!I7</f>
        <v>0</v>
      </c>
      <c r="H7" s="51"/>
      <c r="I7" s="54"/>
      <c r="J7" s="53"/>
      <c r="K7" s="174">
        <f>'Land Rent Calculator'!N7</f>
        <v>0</v>
      </c>
      <c r="L7" s="51"/>
      <c r="M7" s="52"/>
      <c r="R7" s="206"/>
      <c r="S7" s="207"/>
      <c r="T7" s="207"/>
      <c r="U7" s="207"/>
      <c r="V7" s="207"/>
      <c r="W7" s="207"/>
      <c r="X7" s="208"/>
    </row>
    <row r="8" spans="1:24" ht="16.5" customHeight="1" x14ac:dyDescent="0.3">
      <c r="A8" s="41" t="s">
        <v>40</v>
      </c>
      <c r="B8" s="42"/>
      <c r="C8" s="175">
        <f>'Land Rent Calculator'!D8</f>
        <v>0</v>
      </c>
      <c r="D8" s="283" t="s">
        <v>368</v>
      </c>
      <c r="E8" s="284"/>
      <c r="F8" s="53"/>
      <c r="G8" s="175">
        <f>'Land Rent Calculator'!I8</f>
        <v>0</v>
      </c>
      <c r="H8" s="283" t="s">
        <v>368</v>
      </c>
      <c r="I8" s="284"/>
      <c r="J8" s="53"/>
      <c r="K8" s="175">
        <f>'Land Rent Calculator'!N8</f>
        <v>0</v>
      </c>
      <c r="L8" s="283" t="s">
        <v>368</v>
      </c>
      <c r="M8" s="285"/>
      <c r="R8" s="206"/>
      <c r="S8" s="207"/>
      <c r="T8" s="207"/>
      <c r="U8" s="207"/>
      <c r="V8" s="207"/>
      <c r="W8" s="207"/>
      <c r="X8" s="208"/>
    </row>
    <row r="9" spans="1:24" ht="16.5" customHeight="1" x14ac:dyDescent="0.3">
      <c r="A9" s="41" t="s">
        <v>39</v>
      </c>
      <c r="B9" s="190"/>
      <c r="C9" s="175">
        <f>'Land Rent Calculator'!D9</f>
        <v>0</v>
      </c>
      <c r="D9" s="53" t="s">
        <v>39</v>
      </c>
      <c r="E9" s="54"/>
      <c r="F9" s="53"/>
      <c r="G9" s="175">
        <f>'Land Rent Calculator'!I9</f>
        <v>0</v>
      </c>
      <c r="H9" s="53" t="s">
        <v>39</v>
      </c>
      <c r="I9" s="54"/>
      <c r="J9" s="53"/>
      <c r="K9" s="175">
        <f>'Land Rent Calculator'!N9</f>
        <v>0</v>
      </c>
      <c r="L9" s="53" t="s">
        <v>39</v>
      </c>
      <c r="M9" s="52"/>
      <c r="R9" s="250" t="s">
        <v>370</v>
      </c>
      <c r="S9" s="251"/>
      <c r="T9" s="251"/>
      <c r="U9" s="251"/>
      <c r="V9" s="251"/>
      <c r="W9" s="251"/>
      <c r="X9" s="252"/>
    </row>
    <row r="10" spans="1:24" ht="16.5" customHeight="1" x14ac:dyDescent="0.3">
      <c r="A10" s="41"/>
      <c r="B10" s="190"/>
      <c r="C10" s="172"/>
      <c r="D10" s="53"/>
      <c r="E10" s="54"/>
      <c r="F10" s="53"/>
      <c r="G10" s="172"/>
      <c r="H10" s="53"/>
      <c r="I10" s="54"/>
      <c r="J10" s="53"/>
      <c r="K10" s="172"/>
      <c r="L10" s="53"/>
      <c r="M10" s="52"/>
      <c r="R10" s="250" t="s">
        <v>433</v>
      </c>
      <c r="S10" s="251"/>
      <c r="T10" s="251"/>
      <c r="U10" s="251"/>
      <c r="V10" s="251"/>
      <c r="W10" s="251"/>
      <c r="X10" s="252"/>
    </row>
    <row r="11" spans="1:24" ht="16.5" customHeight="1" thickBot="1" x14ac:dyDescent="0.35">
      <c r="A11" s="281" t="s">
        <v>271</v>
      </c>
      <c r="B11" s="268"/>
      <c r="C11" s="59" t="s">
        <v>33</v>
      </c>
      <c r="D11" s="59"/>
      <c r="E11" s="59" t="s">
        <v>269</v>
      </c>
      <c r="F11" s="60"/>
      <c r="G11" s="59" t="s">
        <v>33</v>
      </c>
      <c r="H11" s="59"/>
      <c r="I11" s="59" t="s">
        <v>269</v>
      </c>
      <c r="J11" s="60"/>
      <c r="K11" s="59" t="s">
        <v>33</v>
      </c>
      <c r="L11" s="59"/>
      <c r="M11" s="61" t="s">
        <v>269</v>
      </c>
      <c r="R11" s="210"/>
      <c r="S11" s="211"/>
      <c r="T11" s="211"/>
      <c r="U11" s="211"/>
      <c r="V11" s="211"/>
      <c r="W11" s="211"/>
      <c r="X11" s="212"/>
    </row>
    <row r="12" spans="1:24" ht="16.5" customHeight="1" thickBot="1" x14ac:dyDescent="0.35">
      <c r="A12" s="282"/>
      <c r="B12" s="268"/>
      <c r="C12" s="166">
        <f>'Land Rent Calculator'!D12</f>
        <v>0</v>
      </c>
      <c r="D12" s="167"/>
      <c r="E12" s="89">
        <f>C12*$C$9</f>
        <v>0</v>
      </c>
      <c r="F12" s="90"/>
      <c r="G12" s="166">
        <f>'Land Rent Calculator'!I12</f>
        <v>0</v>
      </c>
      <c r="H12" s="167"/>
      <c r="I12" s="89">
        <f>G12*$G$9</f>
        <v>0</v>
      </c>
      <c r="J12" s="90"/>
      <c r="K12" s="166">
        <f>'Land Rent Calculator'!N12</f>
        <v>0</v>
      </c>
      <c r="L12" s="167"/>
      <c r="M12" s="91">
        <f>K12*$K$9</f>
        <v>0</v>
      </c>
    </row>
    <row r="13" spans="1:24" ht="16.5" customHeight="1" thickTop="1" x14ac:dyDescent="0.3">
      <c r="A13" s="41"/>
      <c r="B13" s="42"/>
      <c r="C13" s="168"/>
      <c r="D13" s="53"/>
      <c r="E13" s="54"/>
      <c r="F13" s="53"/>
      <c r="G13" s="168"/>
      <c r="H13" s="53"/>
      <c r="I13" s="54"/>
      <c r="J13" s="53"/>
      <c r="K13" s="168"/>
      <c r="L13" s="53"/>
      <c r="M13" s="52"/>
    </row>
    <row r="14" spans="1:24" ht="16.5" customHeight="1" x14ac:dyDescent="0.3">
      <c r="A14" s="114" t="s">
        <v>386</v>
      </c>
      <c r="B14" s="45"/>
      <c r="C14" s="169" t="s">
        <v>42</v>
      </c>
      <c r="D14" s="170"/>
      <c r="E14" s="171"/>
      <c r="F14" s="170"/>
      <c r="G14" s="169" t="s">
        <v>42</v>
      </c>
      <c r="H14" s="170"/>
      <c r="I14" s="171"/>
      <c r="J14" s="170"/>
      <c r="K14" s="169" t="s">
        <v>42</v>
      </c>
      <c r="L14" s="53"/>
      <c r="M14" s="52"/>
    </row>
    <row r="15" spans="1:24" ht="16.5" customHeight="1" x14ac:dyDescent="0.3">
      <c r="A15" s="112" t="s">
        <v>387</v>
      </c>
      <c r="B15" s="34"/>
      <c r="C15" s="172" t="s">
        <v>33</v>
      </c>
      <c r="D15" s="173"/>
      <c r="E15" s="69" t="s">
        <v>269</v>
      </c>
      <c r="F15" s="60"/>
      <c r="G15" s="172" t="s">
        <v>33</v>
      </c>
      <c r="H15" s="173"/>
      <c r="I15" s="69" t="s">
        <v>269</v>
      </c>
      <c r="J15" s="60"/>
      <c r="K15" s="172" t="s">
        <v>33</v>
      </c>
      <c r="L15" s="173"/>
      <c r="M15" s="70" t="s">
        <v>269</v>
      </c>
    </row>
    <row r="16" spans="1:24" ht="16.5" customHeight="1" x14ac:dyDescent="0.3">
      <c r="A16" s="191" t="s">
        <v>34</v>
      </c>
      <c r="B16" s="190"/>
      <c r="C16" s="176">
        <f>'Land Rent Calculator'!D16</f>
        <v>0</v>
      </c>
      <c r="D16" s="145">
        <f t="shared" ref="D16:D39" si="0">C16</f>
        <v>0</v>
      </c>
      <c r="E16" s="86">
        <f>C16*$C$9</f>
        <v>0</v>
      </c>
      <c r="F16" s="53"/>
      <c r="G16" s="176">
        <f>'Land Rent Calculator'!I16</f>
        <v>0</v>
      </c>
      <c r="H16" s="145">
        <f t="shared" ref="H16:H39" si="1">G16</f>
        <v>0</v>
      </c>
      <c r="I16" s="86">
        <f>G16*$G$9</f>
        <v>0</v>
      </c>
      <c r="J16" s="53"/>
      <c r="K16" s="176">
        <f>'Land Rent Calculator'!N16</f>
        <v>0</v>
      </c>
      <c r="L16" s="145">
        <f t="shared" ref="L16:L39" si="2">K16</f>
        <v>0</v>
      </c>
      <c r="M16" s="87">
        <f>K16*$K$9</f>
        <v>0</v>
      </c>
      <c r="N16" s="213"/>
    </row>
    <row r="17" spans="1:14" ht="16.5" customHeight="1" x14ac:dyDescent="0.3">
      <c r="A17" s="41" t="s">
        <v>35</v>
      </c>
      <c r="B17" s="190"/>
      <c r="C17" s="176">
        <f>'Land Rent Calculator'!D17</f>
        <v>0</v>
      </c>
      <c r="D17" s="145">
        <f t="shared" si="0"/>
        <v>0</v>
      </c>
      <c r="E17" s="86">
        <f t="shared" ref="E17:E24" si="3">C17*$C$9</f>
        <v>0</v>
      </c>
      <c r="F17" s="53"/>
      <c r="G17" s="176">
        <f>'Land Rent Calculator'!I17</f>
        <v>0</v>
      </c>
      <c r="H17" s="145">
        <f t="shared" si="1"/>
        <v>0</v>
      </c>
      <c r="I17" s="86">
        <f t="shared" ref="I17:I24" si="4">G17*$G$9</f>
        <v>0</v>
      </c>
      <c r="J17" s="53"/>
      <c r="K17" s="176">
        <f>'Land Rent Calculator'!N17</f>
        <v>0</v>
      </c>
      <c r="L17" s="145">
        <f t="shared" si="2"/>
        <v>0</v>
      </c>
      <c r="M17" s="87">
        <f t="shared" ref="M17:M24" si="5">K17*$K$9</f>
        <v>0</v>
      </c>
      <c r="N17" s="213"/>
    </row>
    <row r="18" spans="1:14" ht="16.5" customHeight="1" x14ac:dyDescent="0.3">
      <c r="A18" s="41" t="s">
        <v>238</v>
      </c>
      <c r="B18" s="190"/>
      <c r="C18" s="176">
        <f>'Land Rent Calculator'!D18</f>
        <v>0</v>
      </c>
      <c r="D18" s="145">
        <f t="shared" si="0"/>
        <v>0</v>
      </c>
      <c r="E18" s="86">
        <f t="shared" si="3"/>
        <v>0</v>
      </c>
      <c r="F18" s="53"/>
      <c r="G18" s="176">
        <f>'Land Rent Calculator'!I18</f>
        <v>0</v>
      </c>
      <c r="H18" s="145">
        <f t="shared" si="1"/>
        <v>0</v>
      </c>
      <c r="I18" s="86">
        <f t="shared" si="4"/>
        <v>0</v>
      </c>
      <c r="J18" s="53"/>
      <c r="K18" s="176">
        <f>'Land Rent Calculator'!N18</f>
        <v>0</v>
      </c>
      <c r="L18" s="145">
        <f t="shared" si="2"/>
        <v>0</v>
      </c>
      <c r="M18" s="87">
        <f t="shared" si="5"/>
        <v>0</v>
      </c>
      <c r="N18" s="213"/>
    </row>
    <row r="19" spans="1:14" ht="16.5" customHeight="1" x14ac:dyDescent="0.3">
      <c r="A19" s="41" t="s">
        <v>36</v>
      </c>
      <c r="B19" s="190"/>
      <c r="C19" s="176">
        <f>'Land Rent Calculator'!D19</f>
        <v>0</v>
      </c>
      <c r="D19" s="145">
        <f t="shared" si="0"/>
        <v>0</v>
      </c>
      <c r="E19" s="86">
        <f t="shared" si="3"/>
        <v>0</v>
      </c>
      <c r="F19" s="53"/>
      <c r="G19" s="176">
        <f>'Land Rent Calculator'!I19</f>
        <v>0</v>
      </c>
      <c r="H19" s="145">
        <f t="shared" si="1"/>
        <v>0</v>
      </c>
      <c r="I19" s="86">
        <f t="shared" si="4"/>
        <v>0</v>
      </c>
      <c r="J19" s="53"/>
      <c r="K19" s="176">
        <f>'Land Rent Calculator'!N19</f>
        <v>0</v>
      </c>
      <c r="L19" s="145">
        <f t="shared" si="2"/>
        <v>0</v>
      </c>
      <c r="M19" s="87">
        <f t="shared" si="5"/>
        <v>0</v>
      </c>
      <c r="N19" s="213"/>
    </row>
    <row r="20" spans="1:14" ht="16.5" customHeight="1" x14ac:dyDescent="0.3">
      <c r="A20" s="41" t="s">
        <v>382</v>
      </c>
      <c r="B20" s="190"/>
      <c r="C20" s="176">
        <f>'Land Rent Calculator'!D20</f>
        <v>0</v>
      </c>
      <c r="D20" s="145">
        <f t="shared" si="0"/>
        <v>0</v>
      </c>
      <c r="E20" s="86">
        <f t="shared" si="3"/>
        <v>0</v>
      </c>
      <c r="F20" s="53"/>
      <c r="G20" s="176">
        <f>'Land Rent Calculator'!I20</f>
        <v>0</v>
      </c>
      <c r="H20" s="145">
        <f t="shared" si="1"/>
        <v>0</v>
      </c>
      <c r="I20" s="86">
        <f t="shared" si="4"/>
        <v>0</v>
      </c>
      <c r="J20" s="53"/>
      <c r="K20" s="176">
        <f>'Land Rent Calculator'!N20</f>
        <v>0</v>
      </c>
      <c r="L20" s="145">
        <f t="shared" si="2"/>
        <v>0</v>
      </c>
      <c r="M20" s="87">
        <f t="shared" si="5"/>
        <v>0</v>
      </c>
      <c r="N20" s="213"/>
    </row>
    <row r="21" spans="1:14" ht="16.5" customHeight="1" x14ac:dyDescent="0.3">
      <c r="A21" s="41" t="s">
        <v>38</v>
      </c>
      <c r="B21" s="190"/>
      <c r="C21" s="176">
        <f>'Land Rent Calculator'!D22</f>
        <v>0</v>
      </c>
      <c r="D21" s="145">
        <f t="shared" si="0"/>
        <v>0</v>
      </c>
      <c r="E21" s="86">
        <f t="shared" si="3"/>
        <v>0</v>
      </c>
      <c r="F21" s="53"/>
      <c r="G21" s="176">
        <f>'Land Rent Calculator'!I22</f>
        <v>0</v>
      </c>
      <c r="H21" s="145">
        <f t="shared" si="1"/>
        <v>0</v>
      </c>
      <c r="I21" s="86">
        <f t="shared" si="4"/>
        <v>0</v>
      </c>
      <c r="J21" s="53"/>
      <c r="K21" s="176">
        <f>'Land Rent Calculator'!N22</f>
        <v>0</v>
      </c>
      <c r="L21" s="145">
        <f t="shared" si="2"/>
        <v>0</v>
      </c>
      <c r="M21" s="87">
        <f t="shared" si="5"/>
        <v>0</v>
      </c>
      <c r="N21" s="213"/>
    </row>
    <row r="22" spans="1:14" ht="16.5" customHeight="1" x14ac:dyDescent="0.3">
      <c r="A22" s="41" t="s">
        <v>389</v>
      </c>
      <c r="B22" s="190"/>
      <c r="C22" s="176">
        <f>'Land Rent Calculator'!D26+'Land Rent Calculator'!D27+'Land Rent Calculator'!D24+'Land Rent Calculator'!D23</f>
        <v>0</v>
      </c>
      <c r="D22" s="145">
        <f t="shared" ref="D22" si="6">C22</f>
        <v>0</v>
      </c>
      <c r="E22" s="86">
        <f t="shared" ref="E22" si="7">C22*$C$9</f>
        <v>0</v>
      </c>
      <c r="F22" s="53"/>
      <c r="G22" s="176">
        <f>'Land Rent Calculator'!I32</f>
        <v>0</v>
      </c>
      <c r="H22" s="145">
        <f t="shared" ref="H22" si="8">G22</f>
        <v>0</v>
      </c>
      <c r="I22" s="86">
        <f t="shared" ref="I22" si="9">G22*$G$9</f>
        <v>0</v>
      </c>
      <c r="J22" s="53"/>
      <c r="K22" s="176">
        <f>'Land Rent Calculator'!N32</f>
        <v>0</v>
      </c>
      <c r="L22" s="145">
        <f t="shared" ref="L22" si="10">K22</f>
        <v>0</v>
      </c>
      <c r="M22" s="87">
        <f t="shared" ref="M22" si="11">K22*$K$9</f>
        <v>0</v>
      </c>
      <c r="N22" s="213"/>
    </row>
    <row r="23" spans="1:14" ht="16.5" customHeight="1" x14ac:dyDescent="0.3">
      <c r="A23" s="41" t="s">
        <v>388</v>
      </c>
      <c r="B23" s="190"/>
      <c r="C23" s="176">
        <f>'Land Rent Calculator'!D21+'Land Rent Calculator'!D25</f>
        <v>0</v>
      </c>
      <c r="D23" s="145">
        <f t="shared" si="0"/>
        <v>0</v>
      </c>
      <c r="E23" s="86">
        <f t="shared" si="3"/>
        <v>0</v>
      </c>
      <c r="F23" s="53"/>
      <c r="G23" s="176">
        <f>'Land Rent Calculator'!I32</f>
        <v>0</v>
      </c>
      <c r="H23" s="145">
        <f t="shared" si="1"/>
        <v>0</v>
      </c>
      <c r="I23" s="86">
        <f t="shared" si="4"/>
        <v>0</v>
      </c>
      <c r="J23" s="53"/>
      <c r="K23" s="176">
        <f>'Land Rent Calculator'!N32</f>
        <v>0</v>
      </c>
      <c r="L23" s="145">
        <f t="shared" si="2"/>
        <v>0</v>
      </c>
      <c r="M23" s="87">
        <f t="shared" si="5"/>
        <v>0</v>
      </c>
      <c r="N23" s="213"/>
    </row>
    <row r="24" spans="1:14" ht="16.5" customHeight="1" x14ac:dyDescent="0.3">
      <c r="A24" s="41" t="s">
        <v>390</v>
      </c>
      <c r="B24" s="190"/>
      <c r="C24" s="176">
        <f>'Land Rent Calculator'!D28+'Land Rent Calculator'!D29+'Land Rent Calculator'!D30+'Land Rent Calculator'!D31+'Land Rent Calculator'!D32+'Land Rent Calculator'!D34+'Land Rent Calculator'!D33</f>
        <v>0</v>
      </c>
      <c r="D24" s="145">
        <f t="shared" si="0"/>
        <v>0</v>
      </c>
      <c r="E24" s="86">
        <f t="shared" si="3"/>
        <v>0</v>
      </c>
      <c r="F24" s="53"/>
      <c r="G24" s="176">
        <f>'Land Rent Calculator'!I34</f>
        <v>0</v>
      </c>
      <c r="H24" s="145">
        <f t="shared" si="1"/>
        <v>0</v>
      </c>
      <c r="I24" s="86">
        <f t="shared" si="4"/>
        <v>0</v>
      </c>
      <c r="J24" s="53"/>
      <c r="K24" s="176">
        <f>'Land Rent Calculator'!N34</f>
        <v>0</v>
      </c>
      <c r="L24" s="145">
        <f t="shared" si="2"/>
        <v>0</v>
      </c>
      <c r="M24" s="87">
        <f t="shared" si="5"/>
        <v>0</v>
      </c>
      <c r="N24" s="213"/>
    </row>
    <row r="25" spans="1:14" ht="16.5" customHeight="1" thickBot="1" x14ac:dyDescent="0.35">
      <c r="A25" s="43" t="s">
        <v>234</v>
      </c>
      <c r="B25" s="46"/>
      <c r="C25" s="155">
        <f>SUM(C16:C24)</f>
        <v>0</v>
      </c>
      <c r="D25" s="124"/>
      <c r="E25" s="123">
        <f>SUM(E16:E24)</f>
        <v>0</v>
      </c>
      <c r="F25" s="72"/>
      <c r="G25" s="148">
        <f>SUM(G16:G24)</f>
        <v>0</v>
      </c>
      <c r="H25" s="124"/>
      <c r="I25" s="123">
        <f>SUM(I16:I24)</f>
        <v>0</v>
      </c>
      <c r="J25" s="72"/>
      <c r="K25" s="148">
        <f>SUM(K16:K24)</f>
        <v>0</v>
      </c>
      <c r="L25" s="124"/>
      <c r="M25" s="85">
        <f>SUM(M16:M24)</f>
        <v>0</v>
      </c>
      <c r="N25" s="213"/>
    </row>
    <row r="26" spans="1:14" ht="16.5" customHeight="1" thickTop="1" x14ac:dyDescent="0.3">
      <c r="A26" s="44"/>
      <c r="B26" s="34"/>
      <c r="C26" s="73"/>
      <c r="D26" s="71"/>
      <c r="E26" s="54"/>
      <c r="F26" s="53"/>
      <c r="G26" s="73"/>
      <c r="H26" s="71"/>
      <c r="I26" s="54"/>
      <c r="J26" s="53"/>
      <c r="K26" s="73"/>
      <c r="L26" s="71"/>
      <c r="M26" s="52"/>
    </row>
    <row r="27" spans="1:14" ht="16.5" customHeight="1" x14ac:dyDescent="0.3">
      <c r="A27" s="269" t="s">
        <v>420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1"/>
    </row>
    <row r="28" spans="1:14" ht="16.5" customHeight="1" x14ac:dyDescent="0.3">
      <c r="A28" s="135"/>
      <c r="B28" s="12"/>
      <c r="C28" s="84"/>
      <c r="D28" s="71"/>
      <c r="E28" s="81"/>
      <c r="F28" s="80"/>
      <c r="G28" s="83"/>
      <c r="H28" s="71"/>
      <c r="I28" s="81"/>
      <c r="J28" s="80"/>
      <c r="K28" s="83"/>
      <c r="L28" s="71"/>
      <c r="M28" s="82"/>
    </row>
    <row r="29" spans="1:14" ht="16.5" customHeight="1" x14ac:dyDescent="0.3">
      <c r="A29" s="110" t="s">
        <v>342</v>
      </c>
      <c r="B29" s="34"/>
      <c r="C29" s="67" t="s">
        <v>33</v>
      </c>
      <c r="D29" s="71"/>
      <c r="E29" s="69" t="s">
        <v>269</v>
      </c>
      <c r="F29" s="60"/>
      <c r="G29" s="67" t="s">
        <v>33</v>
      </c>
      <c r="H29" s="71"/>
      <c r="I29" s="69" t="s">
        <v>269</v>
      </c>
      <c r="J29" s="60"/>
      <c r="K29" s="67" t="s">
        <v>33</v>
      </c>
      <c r="L29" s="71"/>
      <c r="M29" s="70" t="s">
        <v>269</v>
      </c>
    </row>
    <row r="30" spans="1:14" ht="16.5" customHeight="1" x14ac:dyDescent="0.3">
      <c r="A30" s="111" t="s">
        <v>346</v>
      </c>
      <c r="B30" s="47"/>
      <c r="C30" s="75">
        <f>C12-C25</f>
        <v>0</v>
      </c>
      <c r="D30" s="71"/>
      <c r="E30" s="77">
        <f>C30*C9</f>
        <v>0</v>
      </c>
      <c r="F30" s="74"/>
      <c r="G30" s="75">
        <f>G12-G25</f>
        <v>0</v>
      </c>
      <c r="H30" s="71"/>
      <c r="I30" s="77">
        <f>G30*G9</f>
        <v>0</v>
      </c>
      <c r="J30" s="74"/>
      <c r="K30" s="75">
        <f>K12-K25</f>
        <v>0</v>
      </c>
      <c r="L30" s="71"/>
      <c r="M30" s="78">
        <f>K30*K9</f>
        <v>0</v>
      </c>
    </row>
    <row r="31" spans="1:14" ht="16.5" customHeight="1" x14ac:dyDescent="0.3">
      <c r="A31" s="29"/>
      <c r="B31" s="20"/>
      <c r="C31" s="119"/>
      <c r="D31" s="71"/>
      <c r="E31" s="118"/>
      <c r="F31" s="28"/>
      <c r="G31" s="119"/>
      <c r="H31" s="71"/>
      <c r="I31" s="118"/>
      <c r="J31" s="28"/>
      <c r="K31" s="119"/>
      <c r="L31" s="71"/>
      <c r="M31" s="30"/>
    </row>
    <row r="32" spans="1:14" ht="16.5" customHeight="1" x14ac:dyDescent="0.3">
      <c r="A32" s="110" t="s">
        <v>343</v>
      </c>
      <c r="B32" s="27"/>
      <c r="C32" s="31"/>
      <c r="D32" s="71"/>
      <c r="E32" s="26"/>
      <c r="F32" s="9"/>
      <c r="G32" s="32"/>
      <c r="H32" s="71"/>
      <c r="I32" s="26"/>
      <c r="J32" s="9"/>
      <c r="K32" s="32"/>
      <c r="L32" s="71"/>
      <c r="M32" s="10"/>
    </row>
    <row r="33" spans="1:13" ht="16.5" customHeight="1" x14ac:dyDescent="0.3">
      <c r="A33" s="111" t="s">
        <v>369</v>
      </c>
      <c r="B33" s="25"/>
      <c r="C33" s="33">
        <f>IFERROR(C25/C8,0)</f>
        <v>0</v>
      </c>
      <c r="D33" s="71"/>
      <c r="E33" s="35"/>
      <c r="F33" s="34"/>
      <c r="G33" s="33">
        <f>IFERROR(G25/G8,0)</f>
        <v>0</v>
      </c>
      <c r="H33" s="71"/>
      <c r="I33" s="35"/>
      <c r="J33" s="34"/>
      <c r="K33" s="33">
        <f>IFERROR(K25/K8,0)</f>
        <v>0</v>
      </c>
      <c r="L33" s="71"/>
      <c r="M33" s="36"/>
    </row>
    <row r="34" spans="1:13" ht="16.5" customHeight="1" x14ac:dyDescent="0.3">
      <c r="A34" s="111" t="s">
        <v>341</v>
      </c>
      <c r="B34" s="25"/>
      <c r="C34" s="37">
        <f>IFERROR(C25/C7,0)</f>
        <v>0</v>
      </c>
      <c r="D34" s="71"/>
      <c r="E34" s="39"/>
      <c r="F34" s="38"/>
      <c r="G34" s="37">
        <f>IFERROR(G25/G7,0)</f>
        <v>0</v>
      </c>
      <c r="H34" s="71"/>
      <c r="I34" s="39"/>
      <c r="J34" s="38"/>
      <c r="K34" s="37">
        <f>IFERROR(K25/K7,0)</f>
        <v>0</v>
      </c>
      <c r="L34" s="71"/>
      <c r="M34" s="40"/>
    </row>
    <row r="35" spans="1:13" ht="16.5" customHeight="1" x14ac:dyDescent="0.3">
      <c r="A35" s="214"/>
      <c r="C35" s="215"/>
      <c r="D35" s="71"/>
      <c r="E35" s="216"/>
      <c r="G35" s="215"/>
      <c r="H35" s="71"/>
      <c r="I35" s="216"/>
      <c r="K35" s="215"/>
      <c r="L35" s="71"/>
      <c r="M35" s="217"/>
    </row>
    <row r="36" spans="1:13" ht="16.5" customHeight="1" x14ac:dyDescent="0.3">
      <c r="A36" s="269" t="s">
        <v>421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1"/>
    </row>
    <row r="37" spans="1:13" ht="16.5" customHeight="1" x14ac:dyDescent="0.3">
      <c r="A37" s="29"/>
      <c r="B37" s="20"/>
      <c r="C37" s="63" t="s">
        <v>42</v>
      </c>
      <c r="D37" s="71"/>
      <c r="E37" s="121"/>
      <c r="F37" s="28"/>
      <c r="G37" s="63" t="s">
        <v>42</v>
      </c>
      <c r="H37" s="71"/>
      <c r="I37" s="121"/>
      <c r="J37" s="28"/>
      <c r="K37" s="63" t="s">
        <v>42</v>
      </c>
      <c r="L37" s="71"/>
      <c r="M37" s="30"/>
    </row>
    <row r="38" spans="1:13" ht="16.5" customHeight="1" x14ac:dyDescent="0.3">
      <c r="A38" s="29"/>
      <c r="B38" s="20"/>
      <c r="C38" s="147" t="s">
        <v>33</v>
      </c>
      <c r="D38" s="117"/>
      <c r="E38" s="69" t="s">
        <v>269</v>
      </c>
      <c r="F38" s="60"/>
      <c r="G38" s="147" t="s">
        <v>33</v>
      </c>
      <c r="H38" s="117"/>
      <c r="I38" s="69" t="s">
        <v>269</v>
      </c>
      <c r="J38" s="60"/>
      <c r="K38" s="147" t="s">
        <v>33</v>
      </c>
      <c r="L38" s="117"/>
      <c r="M38" s="70" t="s">
        <v>269</v>
      </c>
    </row>
    <row r="39" spans="1:13" ht="16.5" customHeight="1" x14ac:dyDescent="0.3">
      <c r="A39" s="122" t="s">
        <v>152</v>
      </c>
      <c r="B39" s="20"/>
      <c r="C39" s="176">
        <f>'Land Rent Calculator'!D49</f>
        <v>0</v>
      </c>
      <c r="D39" s="146">
        <f t="shared" si="0"/>
        <v>0</v>
      </c>
      <c r="E39" s="133">
        <f t="shared" ref="E39" si="12">C39*$C$9</f>
        <v>0</v>
      </c>
      <c r="F39" s="53"/>
      <c r="G39" s="176">
        <f>'Land Rent Calculator'!I49</f>
        <v>0</v>
      </c>
      <c r="H39" s="146">
        <f t="shared" si="1"/>
        <v>0</v>
      </c>
      <c r="I39" s="133">
        <f t="shared" ref="I39" si="13">G39*$G$9</f>
        <v>0</v>
      </c>
      <c r="J39" s="53"/>
      <c r="K39" s="176">
        <f>'Land Rent Calculator'!N49</f>
        <v>0</v>
      </c>
      <c r="L39" s="146">
        <f t="shared" si="2"/>
        <v>0</v>
      </c>
      <c r="M39" s="134">
        <f t="shared" ref="M39" si="14">K39*$K$9</f>
        <v>0</v>
      </c>
    </row>
    <row r="40" spans="1:13" ht="16.5" customHeight="1" x14ac:dyDescent="0.3">
      <c r="A40" s="29"/>
      <c r="B40" s="20"/>
      <c r="C40" s="120"/>
      <c r="D40" s="127"/>
      <c r="E40" s="121"/>
      <c r="F40" s="28"/>
      <c r="G40" s="120"/>
      <c r="H40" s="127"/>
      <c r="I40" s="121"/>
      <c r="J40" s="28"/>
      <c r="K40" s="120"/>
      <c r="L40" s="127"/>
      <c r="M40" s="30"/>
    </row>
    <row r="41" spans="1:13" ht="16.5" customHeight="1" x14ac:dyDescent="0.3">
      <c r="A41" s="110" t="s">
        <v>342</v>
      </c>
      <c r="B41" s="34"/>
      <c r="C41" s="67" t="s">
        <v>33</v>
      </c>
      <c r="D41" s="128"/>
      <c r="E41" s="69" t="s">
        <v>269</v>
      </c>
      <c r="F41" s="60"/>
      <c r="G41" s="67" t="s">
        <v>33</v>
      </c>
      <c r="H41" s="128"/>
      <c r="I41" s="69" t="s">
        <v>269</v>
      </c>
      <c r="J41" s="60"/>
      <c r="K41" s="67" t="s">
        <v>33</v>
      </c>
      <c r="L41" s="128"/>
      <c r="M41" s="70" t="s">
        <v>269</v>
      </c>
    </row>
    <row r="42" spans="1:13" ht="16.5" customHeight="1" x14ac:dyDescent="0.3">
      <c r="A42" s="111" t="s">
        <v>345</v>
      </c>
      <c r="B42" s="47"/>
      <c r="C42" s="157">
        <f>C30-C39</f>
        <v>0</v>
      </c>
      <c r="D42" s="76"/>
      <c r="E42" s="125">
        <f>E30-E39</f>
        <v>0</v>
      </c>
      <c r="F42" s="74"/>
      <c r="G42" s="75">
        <f>G30-G39</f>
        <v>0</v>
      </c>
      <c r="H42" s="76"/>
      <c r="I42" s="125">
        <f>I30-I39</f>
        <v>0</v>
      </c>
      <c r="J42" s="74"/>
      <c r="K42" s="75">
        <f>K30-K39</f>
        <v>0</v>
      </c>
      <c r="L42" s="76"/>
      <c r="M42" s="126">
        <f>M30-M39</f>
        <v>0</v>
      </c>
    </row>
    <row r="43" spans="1:13" ht="16.5" customHeight="1" x14ac:dyDescent="0.3">
      <c r="A43" s="29"/>
      <c r="B43" s="20"/>
      <c r="C43" s="120"/>
      <c r="D43" s="127"/>
      <c r="E43" s="121"/>
      <c r="F43" s="28"/>
      <c r="G43" s="120"/>
      <c r="H43" s="127"/>
      <c r="I43" s="121"/>
      <c r="J43" s="28"/>
      <c r="K43" s="120"/>
      <c r="L43" s="127"/>
      <c r="M43" s="30"/>
    </row>
    <row r="44" spans="1:13" ht="16.5" customHeight="1" x14ac:dyDescent="0.3">
      <c r="A44" s="110" t="s">
        <v>343</v>
      </c>
      <c r="B44" s="27"/>
      <c r="C44" s="31"/>
      <c r="D44" s="129"/>
      <c r="E44" s="26"/>
      <c r="F44" s="9"/>
      <c r="G44" s="32"/>
      <c r="H44" s="129"/>
      <c r="I44" s="26"/>
      <c r="J44" s="9"/>
      <c r="K44" s="32"/>
      <c r="L44" s="129"/>
      <c r="M44" s="10"/>
    </row>
    <row r="45" spans="1:13" ht="16.5" customHeight="1" x14ac:dyDescent="0.3">
      <c r="A45" s="111" t="s">
        <v>369</v>
      </c>
      <c r="B45" s="25"/>
      <c r="C45" s="33">
        <f>IFERROR((C25+C39)/C8,0)</f>
        <v>0</v>
      </c>
      <c r="D45" s="130"/>
      <c r="E45" s="35"/>
      <c r="F45" s="34"/>
      <c r="G45" s="33">
        <f>IFERROR((G25+G39)/G8,0)</f>
        <v>0</v>
      </c>
      <c r="H45" s="130"/>
      <c r="I45" s="35"/>
      <c r="J45" s="34"/>
      <c r="K45" s="33">
        <f>IFERROR((K25+K39)/K8,0)</f>
        <v>0</v>
      </c>
      <c r="L45" s="130"/>
      <c r="M45" s="36"/>
    </row>
    <row r="46" spans="1:13" ht="16.5" customHeight="1" x14ac:dyDescent="0.3">
      <c r="A46" s="111" t="s">
        <v>341</v>
      </c>
      <c r="B46" s="25"/>
      <c r="C46" s="37">
        <f>IFERROR((C39+C25)/C7,0)</f>
        <v>0</v>
      </c>
      <c r="D46" s="131"/>
      <c r="E46" s="39"/>
      <c r="F46" s="38"/>
      <c r="G46" s="37">
        <f>IFERROR((G39+G25)/G7,0)</f>
        <v>0</v>
      </c>
      <c r="H46" s="131"/>
      <c r="I46" s="39"/>
      <c r="J46" s="38"/>
      <c r="K46" s="37">
        <f>IFERROR((K39+K25)/K7,0)</f>
        <v>0</v>
      </c>
      <c r="L46" s="131"/>
      <c r="M46" s="40"/>
    </row>
    <row r="47" spans="1:13" ht="17.25" customHeight="1" x14ac:dyDescent="0.3">
      <c r="A47" s="79"/>
      <c r="B47" s="25"/>
      <c r="C47" s="37"/>
      <c r="D47" s="131"/>
      <c r="E47" s="39"/>
      <c r="F47" s="38"/>
      <c r="G47" s="37"/>
      <c r="H47" s="131"/>
      <c r="I47" s="39"/>
      <c r="J47" s="38"/>
      <c r="K47" s="37"/>
      <c r="L47" s="131"/>
      <c r="M47" s="40"/>
    </row>
    <row r="48" spans="1:13" ht="16.5" customHeight="1" x14ac:dyDescent="0.3">
      <c r="A48" s="110" t="s">
        <v>409</v>
      </c>
      <c r="B48" s="25"/>
      <c r="C48" s="37"/>
      <c r="D48" s="131"/>
      <c r="E48" s="39"/>
      <c r="F48" s="38"/>
      <c r="G48" s="37"/>
      <c r="H48" s="131"/>
      <c r="I48" s="39"/>
      <c r="J48" s="38"/>
      <c r="K48" s="37"/>
      <c r="L48" s="131"/>
      <c r="M48" s="40"/>
    </row>
    <row r="49" spans="1:13" x14ac:dyDescent="0.3">
      <c r="A49" s="111" t="s">
        <v>412</v>
      </c>
      <c r="B49" s="25"/>
      <c r="C49" s="195">
        <f>IFERROR(C42/C12,0)</f>
        <v>0</v>
      </c>
      <c r="D49" s="131"/>
      <c r="E49" s="224" t="s">
        <v>418</v>
      </c>
      <c r="F49" s="38"/>
      <c r="G49" s="195">
        <f>IFERROR(G42/G12,0)</f>
        <v>0</v>
      </c>
      <c r="H49" s="131"/>
      <c r="I49" s="224" t="s">
        <v>418</v>
      </c>
      <c r="J49" s="38"/>
      <c r="K49" s="195">
        <f>IFERROR(K42/K12,0)</f>
        <v>0</v>
      </c>
      <c r="L49" s="131"/>
      <c r="M49" s="224" t="s">
        <v>418</v>
      </c>
    </row>
    <row r="50" spans="1:13" x14ac:dyDescent="0.3">
      <c r="A50" s="220" t="s">
        <v>416</v>
      </c>
      <c r="B50" s="25"/>
      <c r="C50" s="37"/>
      <c r="D50" s="131"/>
      <c r="E50" s="225" t="s">
        <v>413</v>
      </c>
      <c r="F50" s="38"/>
      <c r="G50" s="37"/>
      <c r="H50" s="131"/>
      <c r="I50" s="225" t="s">
        <v>413</v>
      </c>
      <c r="J50" s="38"/>
      <c r="K50" s="37"/>
      <c r="L50" s="131"/>
      <c r="M50" s="225" t="s">
        <v>413</v>
      </c>
    </row>
    <row r="51" spans="1:13" x14ac:dyDescent="0.3">
      <c r="A51" s="227"/>
      <c r="B51" s="25"/>
      <c r="C51" s="37"/>
      <c r="D51" s="131"/>
      <c r="E51" s="228" t="s">
        <v>414</v>
      </c>
      <c r="F51" s="38"/>
      <c r="G51" s="37"/>
      <c r="H51" s="131"/>
      <c r="I51" s="228" t="s">
        <v>414</v>
      </c>
      <c r="J51" s="38"/>
      <c r="K51" s="37"/>
      <c r="L51" s="131"/>
      <c r="M51" s="228" t="s">
        <v>414</v>
      </c>
    </row>
    <row r="52" spans="1:13" ht="19.5" thickBot="1" x14ac:dyDescent="0.35">
      <c r="A52" s="231" t="s">
        <v>397</v>
      </c>
      <c r="B52" s="25"/>
      <c r="C52" s="37"/>
      <c r="D52" s="132"/>
      <c r="E52" s="39"/>
      <c r="F52" s="38"/>
      <c r="G52" s="37"/>
      <c r="H52" s="132"/>
      <c r="I52" s="39"/>
      <c r="J52" s="38"/>
      <c r="K52" s="37"/>
      <c r="L52" s="132"/>
      <c r="M52" s="40"/>
    </row>
    <row r="53" spans="1:13" ht="38.25" customHeight="1" thickBot="1" x14ac:dyDescent="0.35">
      <c r="A53" s="189"/>
      <c r="B53" s="272" t="s">
        <v>426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3"/>
    </row>
    <row r="54" spans="1:13" x14ac:dyDescent="0.3">
      <c r="A54" s="264" t="s">
        <v>385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</row>
  </sheetData>
  <sheetProtection sheet="1" objects="1" scenarios="1"/>
  <mergeCells count="16">
    <mergeCell ref="R9:X9"/>
    <mergeCell ref="A11:A12"/>
    <mergeCell ref="B11:B12"/>
    <mergeCell ref="R10:X10"/>
    <mergeCell ref="R3:X4"/>
    <mergeCell ref="C4:E4"/>
    <mergeCell ref="G4:I4"/>
    <mergeCell ref="K4:M4"/>
    <mergeCell ref="D8:E8"/>
    <mergeCell ref="H8:I8"/>
    <mergeCell ref="L8:M8"/>
    <mergeCell ref="A36:M36"/>
    <mergeCell ref="B53:M53"/>
    <mergeCell ref="A54:M54"/>
    <mergeCell ref="A27:M27"/>
    <mergeCell ref="A1:M2"/>
  </mergeCells>
  <conditionalFormatting sqref="D28:D35 D37:D39 D16:D26">
    <cfRule type="dataBar" priority="1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{923D47D7-0B4E-41B1-9F5C-DB2DDBB85AE2}</x14:id>
        </ext>
      </extLst>
    </cfRule>
  </conditionalFormatting>
  <conditionalFormatting sqref="H28:H35 H37:H39 H16:H26">
    <cfRule type="dataBar" priority="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{69309D35-E731-498B-8F11-4D11DB617991}</x14:id>
        </ext>
      </extLst>
    </cfRule>
  </conditionalFormatting>
  <conditionalFormatting sqref="L28:L35 L37:L39 L16:L26">
    <cfRule type="dataBar" priority="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{D93F0861-3C83-4081-A1D5-E9E927D1B34C}</x14:id>
        </ext>
      </extLst>
    </cfRule>
  </conditionalFormatting>
  <hyperlinks>
    <hyperlink ref="A52" r:id="rId1" xr:uid="{78BA5F5B-4ADD-4A7A-ABF7-29B9D593D5AA}"/>
  </hyperlinks>
  <printOptions horizontalCentered="1"/>
  <pageMargins left="0.25" right="0.25" top="0.75" bottom="0.75" header="0.3" footer="0.3"/>
  <pageSetup scale="54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3D47D7-0B4E-41B1-9F5C-DB2DDBB85A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D28:D35 D37:D39 D16:D26</xm:sqref>
        </x14:conditionalFormatting>
        <x14:conditionalFormatting xmlns:xm="http://schemas.microsoft.com/office/excel/2006/main">
          <x14:cfRule type="dataBar" id="{69309D35-E731-498B-8F11-4D11DB61799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H28:H35 H37:H39 H16:H26</xm:sqref>
        </x14:conditionalFormatting>
        <x14:conditionalFormatting xmlns:xm="http://schemas.microsoft.com/office/excel/2006/main">
          <x14:cfRule type="dataBar" id="{D93F0861-3C83-4081-A1D5-E9E927D1B34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L28:L35 L37:L39 L16:L26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D260-94D1-4C96-A7B9-DF5C355F4B45}">
  <dimension ref="A1:L10"/>
  <sheetViews>
    <sheetView zoomScaleNormal="100" workbookViewId="0">
      <selection activeCell="E24" sqref="E24"/>
    </sheetView>
  </sheetViews>
  <sheetFormatPr defaultRowHeight="15" x14ac:dyDescent="0.25"/>
  <cols>
    <col min="1" max="1" width="23.140625" bestFit="1" customWidth="1"/>
    <col min="2" max="4" width="12.7109375" customWidth="1"/>
  </cols>
  <sheetData>
    <row r="1" spans="1:12" ht="15.75" x14ac:dyDescent="0.25">
      <c r="A1" s="186" t="s">
        <v>398</v>
      </c>
      <c r="B1" s="185" t="str">
        <f>'Land Rent Calculator'!$D$4</f>
        <v>Crop 1</v>
      </c>
      <c r="C1" s="185" t="str">
        <f>'Land Rent Calculator'!$I$4</f>
        <v>Crop 2</v>
      </c>
      <c r="D1" s="185" t="str">
        <f>'Land Rent Calculator'!$N$4</f>
        <v>Crop 3</v>
      </c>
      <c r="G1" s="289" t="s">
        <v>394</v>
      </c>
      <c r="H1" s="289"/>
      <c r="I1" s="289"/>
      <c r="J1" s="289"/>
      <c r="K1" s="289"/>
      <c r="L1" s="289"/>
    </row>
    <row r="2" spans="1:12" x14ac:dyDescent="0.25">
      <c r="G2" t="s">
        <v>395</v>
      </c>
      <c r="K2" s="290" t="s">
        <v>396</v>
      </c>
      <c r="L2" s="290"/>
    </row>
    <row r="3" spans="1:12" x14ac:dyDescent="0.25">
      <c r="A3" s="183" t="s">
        <v>399</v>
      </c>
      <c r="G3" s="293" t="s">
        <v>405</v>
      </c>
      <c r="H3" s="293"/>
      <c r="I3" s="295" t="s">
        <v>407</v>
      </c>
      <c r="J3" s="295"/>
      <c r="K3" s="291" t="s">
        <v>406</v>
      </c>
      <c r="L3" s="291"/>
    </row>
    <row r="4" spans="1:12" x14ac:dyDescent="0.25">
      <c r="A4" s="184" t="s">
        <v>400</v>
      </c>
      <c r="B4" s="187" t="e">
        <f>(SUM('Land Rent Calculator'!$D$16:$D$34)+'Land Rent Calculator'!$D$49-'Land Rent Calculator'!$D$29-'Land Rent Calculator'!$D$34)/'Land Rent Calculator'!$D$12</f>
        <v>#DIV/0!</v>
      </c>
      <c r="C4" s="187" t="e">
        <f>(SUM('Land Rent Calculator'!$I$16:$I$34)+'Land Rent Calculator'!$I$49-'Land Rent Calculator'!$I$29-'Land Rent Calculator'!$GG$34)/'Land Rent Calculator'!$I$12</f>
        <v>#DIV/0!</v>
      </c>
      <c r="D4" s="187" t="e">
        <f>(SUM('Land Rent Calculator'!$N$16:$N$34)+'Land Rent Calculator'!$N$49-'Land Rent Calculator'!$N$29-'Land Rent Calculator'!$KH$34)/'Land Rent Calculator'!$N$12</f>
        <v>#DIV/0!</v>
      </c>
      <c r="G4" s="177"/>
      <c r="H4" s="178"/>
      <c r="I4" s="179"/>
      <c r="J4" s="180"/>
      <c r="K4" s="181"/>
      <c r="L4" s="182"/>
    </row>
    <row r="6" spans="1:12" x14ac:dyDescent="0.25">
      <c r="G6" s="293" t="s">
        <v>403</v>
      </c>
      <c r="H6" s="293"/>
      <c r="I6" s="293" t="s">
        <v>404</v>
      </c>
      <c r="J6" s="293"/>
      <c r="K6" s="294" t="s">
        <v>402</v>
      </c>
      <c r="L6" s="294"/>
    </row>
    <row r="7" spans="1:12" x14ac:dyDescent="0.25">
      <c r="A7" s="184" t="s">
        <v>401</v>
      </c>
      <c r="B7" s="187" t="e">
        <f>'Land Rent Calculator'!$D$52/'Land Rent Calculator'!$D$12</f>
        <v>#DIV/0!</v>
      </c>
      <c r="C7" s="187" t="e">
        <f>'Land Rent Calculator'!$I$52/'Land Rent Calculator'!$I$12</f>
        <v>#DIV/0!</v>
      </c>
      <c r="D7" s="187" t="e">
        <f>'Land Rent Calculator'!$N$52/'Land Rent Calculator'!$N$12</f>
        <v>#DIV/0!</v>
      </c>
      <c r="G7" s="177"/>
      <c r="H7" s="178"/>
      <c r="I7" s="179"/>
      <c r="J7" s="180"/>
      <c r="K7" s="181"/>
      <c r="L7" s="182"/>
    </row>
    <row r="9" spans="1:12" x14ac:dyDescent="0.25">
      <c r="A9" t="s">
        <v>408</v>
      </c>
    </row>
    <row r="10" spans="1:12" x14ac:dyDescent="0.25">
      <c r="G10" s="292" t="s">
        <v>397</v>
      </c>
      <c r="H10" s="292"/>
      <c r="I10" s="292"/>
      <c r="J10" s="292"/>
      <c r="K10" s="292"/>
      <c r="L10" s="292"/>
    </row>
  </sheetData>
  <mergeCells count="9">
    <mergeCell ref="G1:L1"/>
    <mergeCell ref="K2:L2"/>
    <mergeCell ref="K3:L3"/>
    <mergeCell ref="G10:L10"/>
    <mergeCell ref="G6:H6"/>
    <mergeCell ref="I6:J6"/>
    <mergeCell ref="K6:L6"/>
    <mergeCell ref="G3:H3"/>
    <mergeCell ref="I3:J3"/>
  </mergeCells>
  <phoneticPr fontId="36" type="noConversion"/>
  <hyperlinks>
    <hyperlink ref="G10" r:id="rId1" display="Farm Financial Scorecard" xr:uid="{FE695D82-45C6-4A85-84EE-AEB81C81D1D2}"/>
  </hyperlinks>
  <pageMargins left="0.7" right="0.7" top="0.75" bottom="0.75" header="0.3" footer="0.3"/>
  <pageSetup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 x14ac:dyDescent="0.2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149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149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149</v>
      </c>
    </row>
    <row r="2" spans="1:22" ht="18.75" x14ac:dyDescent="0.3">
      <c r="A2" s="296" t="s">
        <v>43</v>
      </c>
      <c r="B2" s="296"/>
      <c r="C2" s="296"/>
      <c r="D2" s="296"/>
      <c r="E2" s="296"/>
      <c r="F2" s="296"/>
      <c r="I2" s="296" t="s">
        <v>47</v>
      </c>
      <c r="J2" s="296"/>
      <c r="K2" s="296"/>
      <c r="L2" s="296"/>
      <c r="M2" s="296"/>
      <c r="N2" s="296"/>
      <c r="Q2" s="296" t="s">
        <v>233</v>
      </c>
      <c r="R2" s="296"/>
      <c r="S2" s="296"/>
      <c r="T2" s="296"/>
      <c r="U2" s="296"/>
      <c r="V2" s="296"/>
    </row>
    <row r="3" spans="1:22" x14ac:dyDescent="0.25">
      <c r="A3" t="s">
        <v>3</v>
      </c>
      <c r="B3" t="s">
        <v>6</v>
      </c>
      <c r="C3" t="s">
        <v>5</v>
      </c>
      <c r="D3" t="s">
        <v>4</v>
      </c>
      <c r="E3" t="s">
        <v>111</v>
      </c>
      <c r="F3" s="5" t="s">
        <v>112</v>
      </c>
      <c r="I3" t="s">
        <v>3</v>
      </c>
      <c r="J3" t="s">
        <v>6</v>
      </c>
      <c r="K3" t="s">
        <v>5</v>
      </c>
      <c r="L3" t="s">
        <v>4</v>
      </c>
      <c r="M3" t="s">
        <v>111</v>
      </c>
      <c r="N3" s="5" t="s">
        <v>112</v>
      </c>
      <c r="Q3" t="s">
        <v>3</v>
      </c>
      <c r="R3" t="s">
        <v>6</v>
      </c>
      <c r="S3" t="s">
        <v>5</v>
      </c>
      <c r="T3" t="s">
        <v>4</v>
      </c>
      <c r="U3" t="s">
        <v>111</v>
      </c>
      <c r="V3" s="5" t="s">
        <v>112</v>
      </c>
    </row>
    <row r="4" spans="1:22" x14ac:dyDescent="0.25">
      <c r="A4" t="s">
        <v>0</v>
      </c>
      <c r="C4">
        <v>1</v>
      </c>
      <c r="D4" t="s">
        <v>0</v>
      </c>
      <c r="E4" t="s">
        <v>0</v>
      </c>
      <c r="I4" t="s">
        <v>0</v>
      </c>
      <c r="K4">
        <v>1</v>
      </c>
      <c r="L4" t="s">
        <v>0</v>
      </c>
      <c r="M4" t="s">
        <v>0</v>
      </c>
      <c r="N4" s="5"/>
      <c r="Q4" t="s">
        <v>0</v>
      </c>
      <c r="S4">
        <v>1</v>
      </c>
      <c r="T4" t="s">
        <v>0</v>
      </c>
      <c r="U4" t="s">
        <v>0</v>
      </c>
      <c r="V4" s="5"/>
    </row>
    <row r="5" spans="1:22" ht="15.75" x14ac:dyDescent="0.25">
      <c r="A5" s="2" t="s">
        <v>69</v>
      </c>
      <c r="B5" t="s">
        <v>7</v>
      </c>
      <c r="C5" s="3">
        <v>4</v>
      </c>
      <c r="D5" t="s">
        <v>10</v>
      </c>
      <c r="E5" t="s">
        <v>82</v>
      </c>
      <c r="F5" s="5" t="s">
        <v>136</v>
      </c>
      <c r="I5" s="2" t="s">
        <v>166</v>
      </c>
      <c r="J5" t="s">
        <v>12</v>
      </c>
      <c r="K5" s="3">
        <v>16</v>
      </c>
      <c r="L5" t="s">
        <v>2</v>
      </c>
      <c r="M5" t="s">
        <v>82</v>
      </c>
      <c r="N5" s="5" t="s">
        <v>167</v>
      </c>
      <c r="Q5" t="s">
        <v>211</v>
      </c>
      <c r="R5" t="s">
        <v>9</v>
      </c>
      <c r="S5" s="3">
        <v>8</v>
      </c>
      <c r="T5" t="s">
        <v>10</v>
      </c>
      <c r="V5" s="5">
        <v>4</v>
      </c>
    </row>
    <row r="6" spans="1:22" ht="15.75" x14ac:dyDescent="0.25">
      <c r="A6" s="2" t="s">
        <v>70</v>
      </c>
      <c r="B6" t="s">
        <v>7</v>
      </c>
      <c r="C6" s="3">
        <v>4</v>
      </c>
      <c r="D6" t="s">
        <v>10</v>
      </c>
      <c r="E6" t="s">
        <v>82</v>
      </c>
      <c r="F6" s="5" t="s">
        <v>137</v>
      </c>
      <c r="I6" s="2" t="s">
        <v>71</v>
      </c>
      <c r="J6" t="s">
        <v>12</v>
      </c>
      <c r="K6" s="3">
        <v>128</v>
      </c>
      <c r="L6" t="s">
        <v>13</v>
      </c>
      <c r="M6" t="s">
        <v>82</v>
      </c>
      <c r="N6" s="5" t="s">
        <v>115</v>
      </c>
      <c r="Q6" t="s">
        <v>212</v>
      </c>
      <c r="R6" t="s">
        <v>9</v>
      </c>
      <c r="S6" s="3">
        <v>8</v>
      </c>
      <c r="T6" t="s">
        <v>10</v>
      </c>
      <c r="V6" s="5" t="s">
        <v>147</v>
      </c>
    </row>
    <row r="7" spans="1:22" ht="15.75" x14ac:dyDescent="0.25">
      <c r="A7" s="2" t="s">
        <v>72</v>
      </c>
      <c r="B7" t="s">
        <v>9</v>
      </c>
      <c r="C7" s="3">
        <v>8</v>
      </c>
      <c r="D7" t="s">
        <v>10</v>
      </c>
      <c r="E7" t="s">
        <v>82</v>
      </c>
      <c r="F7" s="5" t="s">
        <v>116</v>
      </c>
      <c r="I7" s="2" t="s">
        <v>168</v>
      </c>
      <c r="J7" t="s">
        <v>12</v>
      </c>
      <c r="K7" s="3">
        <v>128</v>
      </c>
      <c r="L7" t="s">
        <v>13</v>
      </c>
      <c r="M7" t="s">
        <v>82</v>
      </c>
      <c r="N7" s="5" t="s">
        <v>169</v>
      </c>
      <c r="Q7" t="s">
        <v>213</v>
      </c>
      <c r="R7" t="s">
        <v>12</v>
      </c>
      <c r="S7" s="3">
        <v>16</v>
      </c>
      <c r="T7" t="s">
        <v>2</v>
      </c>
      <c r="V7" s="5" t="s">
        <v>125</v>
      </c>
    </row>
    <row r="8" spans="1:22" ht="15.75" x14ac:dyDescent="0.25">
      <c r="A8" s="2" t="s">
        <v>71</v>
      </c>
      <c r="B8" t="s">
        <v>12</v>
      </c>
      <c r="C8" s="3">
        <v>128</v>
      </c>
      <c r="D8" t="s">
        <v>13</v>
      </c>
      <c r="E8" t="s">
        <v>82</v>
      </c>
      <c r="F8" s="5" t="s">
        <v>138</v>
      </c>
      <c r="I8" s="2" t="s">
        <v>170</v>
      </c>
      <c r="J8" t="s">
        <v>12</v>
      </c>
      <c r="K8" s="3">
        <v>16</v>
      </c>
      <c r="L8" t="s">
        <v>2</v>
      </c>
      <c r="M8" t="s">
        <v>82</v>
      </c>
      <c r="N8" s="5" t="s">
        <v>169</v>
      </c>
      <c r="Q8" t="s">
        <v>214</v>
      </c>
      <c r="R8" t="s">
        <v>12</v>
      </c>
      <c r="S8" s="3">
        <v>128</v>
      </c>
      <c r="T8" t="s">
        <v>10</v>
      </c>
      <c r="V8" s="5" t="s">
        <v>230</v>
      </c>
    </row>
    <row r="9" spans="1:22" ht="15.75" x14ac:dyDescent="0.25">
      <c r="A9" s="2" t="s">
        <v>14</v>
      </c>
      <c r="B9" t="s">
        <v>12</v>
      </c>
      <c r="C9" s="3">
        <v>128</v>
      </c>
      <c r="D9" t="s">
        <v>13</v>
      </c>
      <c r="E9" t="s">
        <v>82</v>
      </c>
      <c r="F9" s="5" t="s">
        <v>117</v>
      </c>
      <c r="I9" s="2" t="s">
        <v>171</v>
      </c>
      <c r="J9" t="s">
        <v>12</v>
      </c>
      <c r="K9" s="3">
        <v>16</v>
      </c>
      <c r="L9" t="s">
        <v>2</v>
      </c>
      <c r="M9" t="s">
        <v>82</v>
      </c>
      <c r="N9" s="5" t="s">
        <v>169</v>
      </c>
      <c r="Q9" t="s">
        <v>90</v>
      </c>
      <c r="R9" t="s">
        <v>9</v>
      </c>
      <c r="S9" s="3">
        <v>8</v>
      </c>
      <c r="T9" t="s">
        <v>10</v>
      </c>
      <c r="V9" s="5" t="s">
        <v>147</v>
      </c>
    </row>
    <row r="10" spans="1:22" ht="15.75" x14ac:dyDescent="0.25">
      <c r="A10" s="2" t="s">
        <v>60</v>
      </c>
      <c r="B10" t="s">
        <v>15</v>
      </c>
      <c r="C10" s="3">
        <v>1</v>
      </c>
      <c r="D10" t="s">
        <v>2</v>
      </c>
      <c r="E10" t="s">
        <v>83</v>
      </c>
      <c r="F10" s="5" t="s">
        <v>129</v>
      </c>
      <c r="I10" s="2" t="s">
        <v>172</v>
      </c>
      <c r="J10" t="s">
        <v>12</v>
      </c>
      <c r="K10" s="3">
        <v>16</v>
      </c>
      <c r="L10" t="s">
        <v>2</v>
      </c>
      <c r="M10" t="s">
        <v>82</v>
      </c>
      <c r="N10" s="5" t="s">
        <v>173</v>
      </c>
      <c r="Q10" s="2" t="s">
        <v>93</v>
      </c>
      <c r="R10" t="s">
        <v>9</v>
      </c>
      <c r="S10" s="3">
        <v>8</v>
      </c>
      <c r="T10" t="s">
        <v>10</v>
      </c>
      <c r="V10" s="5">
        <v>6</v>
      </c>
    </row>
    <row r="11" spans="1:22" ht="15.75" x14ac:dyDescent="0.25">
      <c r="A11" s="2" t="s">
        <v>59</v>
      </c>
      <c r="B11" t="s">
        <v>7</v>
      </c>
      <c r="C11" s="3">
        <v>4</v>
      </c>
      <c r="D11" t="s">
        <v>10</v>
      </c>
      <c r="E11" t="s">
        <v>83</v>
      </c>
      <c r="F11" s="5" t="s">
        <v>129</v>
      </c>
      <c r="I11" s="2" t="s">
        <v>174</v>
      </c>
      <c r="J11" t="s">
        <v>12</v>
      </c>
      <c r="K11" s="3">
        <v>16</v>
      </c>
      <c r="L11" t="s">
        <v>2</v>
      </c>
      <c r="M11" t="s">
        <v>82</v>
      </c>
      <c r="N11" s="5" t="s">
        <v>169</v>
      </c>
      <c r="Q11" t="s">
        <v>215</v>
      </c>
      <c r="R11" t="s">
        <v>9</v>
      </c>
      <c r="S11" s="3">
        <v>8</v>
      </c>
      <c r="T11" t="s">
        <v>10</v>
      </c>
      <c r="V11" s="5" t="s">
        <v>231</v>
      </c>
    </row>
    <row r="12" spans="1:22" ht="15.75" x14ac:dyDescent="0.25">
      <c r="A12" s="2" t="s">
        <v>61</v>
      </c>
      <c r="B12" t="s">
        <v>12</v>
      </c>
      <c r="C12" s="3">
        <v>128</v>
      </c>
      <c r="D12" t="s">
        <v>10</v>
      </c>
      <c r="E12" t="s">
        <v>83</v>
      </c>
      <c r="F12" s="5" t="s">
        <v>130</v>
      </c>
      <c r="I12" s="2" t="s">
        <v>44</v>
      </c>
      <c r="J12" t="s">
        <v>9</v>
      </c>
      <c r="K12" s="3">
        <v>8</v>
      </c>
      <c r="L12" t="s">
        <v>10</v>
      </c>
      <c r="M12" t="s">
        <v>82</v>
      </c>
      <c r="N12" s="5" t="s">
        <v>139</v>
      </c>
      <c r="Q12" t="s">
        <v>216</v>
      </c>
      <c r="R12" t="s">
        <v>12</v>
      </c>
      <c r="S12" s="3">
        <v>16</v>
      </c>
      <c r="T12" t="s">
        <v>2</v>
      </c>
      <c r="V12" s="5" t="s">
        <v>133</v>
      </c>
    </row>
    <row r="13" spans="1:22" ht="15.75" x14ac:dyDescent="0.25">
      <c r="A13" s="2" t="s">
        <v>73</v>
      </c>
      <c r="B13" t="s">
        <v>12</v>
      </c>
      <c r="C13" s="3">
        <v>128</v>
      </c>
      <c r="D13" t="s">
        <v>13</v>
      </c>
      <c r="E13" t="s">
        <v>82</v>
      </c>
      <c r="F13" s="5" t="s">
        <v>125</v>
      </c>
      <c r="I13" s="2" t="s">
        <v>153</v>
      </c>
      <c r="J13" t="s">
        <v>12</v>
      </c>
      <c r="K13" s="3">
        <v>128</v>
      </c>
      <c r="L13" t="s">
        <v>10</v>
      </c>
      <c r="M13" t="s">
        <v>83</v>
      </c>
      <c r="N13" s="5" t="s">
        <v>115</v>
      </c>
      <c r="Q13" t="s">
        <v>217</v>
      </c>
      <c r="R13" t="s">
        <v>12</v>
      </c>
      <c r="S13" s="3">
        <v>16</v>
      </c>
      <c r="T13" t="s">
        <v>2</v>
      </c>
      <c r="V13" s="5" t="s">
        <v>133</v>
      </c>
    </row>
    <row r="14" spans="1:22" ht="15.75" x14ac:dyDescent="0.25">
      <c r="A14" s="2" t="s">
        <v>140</v>
      </c>
      <c r="B14" t="s">
        <v>7</v>
      </c>
      <c r="C14" s="3">
        <v>5</v>
      </c>
      <c r="D14" t="s">
        <v>10</v>
      </c>
      <c r="E14" t="s">
        <v>82</v>
      </c>
      <c r="F14" s="5" t="s">
        <v>139</v>
      </c>
      <c r="I14" s="2" t="s">
        <v>175</v>
      </c>
      <c r="J14" t="s">
        <v>12</v>
      </c>
      <c r="K14" s="3">
        <v>128</v>
      </c>
      <c r="L14" t="s">
        <v>13</v>
      </c>
      <c r="M14" t="s">
        <v>82</v>
      </c>
      <c r="N14" s="5" t="s">
        <v>125</v>
      </c>
      <c r="Q14" t="s">
        <v>218</v>
      </c>
      <c r="R14" t="s">
        <v>12</v>
      </c>
      <c r="S14" s="3">
        <v>16</v>
      </c>
      <c r="T14" t="s">
        <v>2</v>
      </c>
      <c r="V14" s="5" t="s">
        <v>125</v>
      </c>
    </row>
    <row r="15" spans="1:22" ht="15.75" x14ac:dyDescent="0.25">
      <c r="A15" s="2" t="s">
        <v>74</v>
      </c>
      <c r="B15" t="s">
        <v>7</v>
      </c>
      <c r="C15" s="3">
        <v>4</v>
      </c>
      <c r="D15" t="s">
        <v>10</v>
      </c>
      <c r="E15" t="s">
        <v>82</v>
      </c>
      <c r="F15" s="5" t="s">
        <v>139</v>
      </c>
      <c r="I15" s="2" t="s">
        <v>154</v>
      </c>
      <c r="J15" t="s">
        <v>9</v>
      </c>
      <c r="K15" s="3">
        <v>8</v>
      </c>
      <c r="L15" t="s">
        <v>10</v>
      </c>
      <c r="M15" t="s">
        <v>83</v>
      </c>
      <c r="N15" s="5" t="s">
        <v>155</v>
      </c>
      <c r="Q15" t="s">
        <v>219</v>
      </c>
      <c r="R15" t="s">
        <v>12</v>
      </c>
      <c r="S15" s="3">
        <v>128</v>
      </c>
      <c r="T15" t="s">
        <v>10</v>
      </c>
      <c r="V15" s="5" t="s">
        <v>232</v>
      </c>
    </row>
    <row r="16" spans="1:22" ht="15.75" x14ac:dyDescent="0.25">
      <c r="A16" s="2" t="s">
        <v>76</v>
      </c>
      <c r="B16" t="s">
        <v>7</v>
      </c>
      <c r="C16" s="3">
        <v>4</v>
      </c>
      <c r="D16" t="s">
        <v>10</v>
      </c>
      <c r="E16" t="s">
        <v>82</v>
      </c>
      <c r="F16" s="5" t="s">
        <v>139</v>
      </c>
      <c r="I16" s="2" t="s">
        <v>156</v>
      </c>
      <c r="J16" t="s">
        <v>9</v>
      </c>
      <c r="K16" s="3">
        <v>8</v>
      </c>
      <c r="L16" t="s">
        <v>10</v>
      </c>
      <c r="M16" t="s">
        <v>83</v>
      </c>
      <c r="N16" s="5" t="s">
        <v>131</v>
      </c>
      <c r="Q16" t="s">
        <v>220</v>
      </c>
      <c r="R16" t="s">
        <v>9</v>
      </c>
      <c r="S16" s="3">
        <v>8</v>
      </c>
      <c r="T16" t="s">
        <v>10</v>
      </c>
      <c r="V16" s="5" t="s">
        <v>147</v>
      </c>
    </row>
    <row r="17" spans="1:22" ht="15.75" x14ac:dyDescent="0.25">
      <c r="A17" s="2" t="s">
        <v>75</v>
      </c>
      <c r="B17" t="s">
        <v>7</v>
      </c>
      <c r="C17" s="3">
        <v>4</v>
      </c>
      <c r="D17" t="s">
        <v>10</v>
      </c>
      <c r="E17" t="s">
        <v>82</v>
      </c>
      <c r="F17" s="5" t="s">
        <v>139</v>
      </c>
      <c r="I17" s="2" t="s">
        <v>207</v>
      </c>
      <c r="J17" t="s">
        <v>12</v>
      </c>
      <c r="K17">
        <v>128</v>
      </c>
      <c r="L17" t="s">
        <v>10</v>
      </c>
      <c r="M17" t="s">
        <v>83</v>
      </c>
      <c r="N17" s="5" t="s">
        <v>147</v>
      </c>
      <c r="Q17" t="s">
        <v>221</v>
      </c>
      <c r="R17" t="s">
        <v>12</v>
      </c>
      <c r="S17" s="3">
        <v>16</v>
      </c>
      <c r="T17" t="s">
        <v>2</v>
      </c>
      <c r="V17" s="5" t="s">
        <v>125</v>
      </c>
    </row>
    <row r="18" spans="1:22" ht="15.75" x14ac:dyDescent="0.25">
      <c r="A18" s="2" t="s">
        <v>62</v>
      </c>
      <c r="B18" t="s">
        <v>9</v>
      </c>
      <c r="C18" s="3">
        <v>8</v>
      </c>
      <c r="D18" t="s">
        <v>10</v>
      </c>
      <c r="E18" t="s">
        <v>83</v>
      </c>
      <c r="F18" s="5" t="s">
        <v>131</v>
      </c>
      <c r="I18" s="2" t="s">
        <v>176</v>
      </c>
      <c r="J18" t="s">
        <v>12</v>
      </c>
      <c r="K18" s="3">
        <v>16</v>
      </c>
      <c r="L18" t="s">
        <v>2</v>
      </c>
      <c r="M18" t="s">
        <v>82</v>
      </c>
      <c r="N18" s="5" t="s">
        <v>167</v>
      </c>
      <c r="Q18" t="s">
        <v>222</v>
      </c>
      <c r="R18" t="s">
        <v>12</v>
      </c>
      <c r="S18" s="3">
        <v>16</v>
      </c>
      <c r="T18" t="s">
        <v>2</v>
      </c>
      <c r="V18" s="5" t="s">
        <v>133</v>
      </c>
    </row>
    <row r="19" spans="1:22" ht="15.75" x14ac:dyDescent="0.25">
      <c r="A19" s="2" t="s">
        <v>63</v>
      </c>
      <c r="B19" t="s">
        <v>12</v>
      </c>
      <c r="C19" s="3">
        <v>128</v>
      </c>
      <c r="D19" t="s">
        <v>10</v>
      </c>
      <c r="E19" t="s">
        <v>83</v>
      </c>
      <c r="F19" s="5" t="s">
        <v>130</v>
      </c>
      <c r="I19" s="2" t="s">
        <v>77</v>
      </c>
      <c r="J19" t="s">
        <v>12</v>
      </c>
      <c r="K19" s="3">
        <v>16</v>
      </c>
      <c r="L19" t="s">
        <v>2</v>
      </c>
      <c r="M19" t="s">
        <v>82</v>
      </c>
      <c r="N19" s="5" t="s">
        <v>115</v>
      </c>
      <c r="Q19" t="s">
        <v>223</v>
      </c>
      <c r="R19" t="s">
        <v>12</v>
      </c>
      <c r="S19" s="3">
        <v>16</v>
      </c>
      <c r="T19" t="s">
        <v>2</v>
      </c>
      <c r="V19" s="5" t="s">
        <v>133</v>
      </c>
    </row>
    <row r="20" spans="1:22" ht="15.75" x14ac:dyDescent="0.25">
      <c r="A20" s="2" t="s">
        <v>19</v>
      </c>
      <c r="B20" t="s">
        <v>12</v>
      </c>
      <c r="C20" s="3">
        <v>1</v>
      </c>
      <c r="D20" t="s">
        <v>13</v>
      </c>
      <c r="E20" t="s">
        <v>82</v>
      </c>
      <c r="F20" s="5" t="s">
        <v>119</v>
      </c>
      <c r="I20" s="2" t="s">
        <v>177</v>
      </c>
      <c r="J20" t="s">
        <v>12</v>
      </c>
      <c r="K20" s="3">
        <v>16</v>
      </c>
      <c r="L20" t="s">
        <v>2</v>
      </c>
      <c r="M20" t="s">
        <v>82</v>
      </c>
      <c r="N20" s="5" t="s">
        <v>178</v>
      </c>
      <c r="Q20" t="s">
        <v>224</v>
      </c>
      <c r="R20" t="s">
        <v>12</v>
      </c>
      <c r="S20" s="3">
        <v>16</v>
      </c>
      <c r="T20" t="s">
        <v>2</v>
      </c>
      <c r="V20" s="5" t="s">
        <v>133</v>
      </c>
    </row>
    <row r="21" spans="1:22" ht="15.75" x14ac:dyDescent="0.25">
      <c r="A21" s="2" t="s">
        <v>64</v>
      </c>
      <c r="B21" t="s">
        <v>7</v>
      </c>
      <c r="C21" s="3">
        <v>4</v>
      </c>
      <c r="D21" t="s">
        <v>10</v>
      </c>
      <c r="E21" t="s">
        <v>83</v>
      </c>
      <c r="F21" s="5" t="s">
        <v>131</v>
      </c>
      <c r="I21" s="2" t="s">
        <v>157</v>
      </c>
      <c r="J21" t="s">
        <v>12</v>
      </c>
      <c r="K21" s="3">
        <v>16</v>
      </c>
      <c r="L21" t="s">
        <v>2</v>
      </c>
      <c r="M21" t="s">
        <v>83</v>
      </c>
      <c r="N21" s="5" t="s">
        <v>133</v>
      </c>
      <c r="Q21" t="s">
        <v>25</v>
      </c>
      <c r="R21" t="s">
        <v>9</v>
      </c>
      <c r="S21" s="3">
        <v>8</v>
      </c>
      <c r="T21" t="s">
        <v>10</v>
      </c>
      <c r="V21" s="5" t="s">
        <v>132</v>
      </c>
    </row>
    <row r="22" spans="1:22" ht="15.75" x14ac:dyDescent="0.25">
      <c r="A22" s="2" t="s">
        <v>77</v>
      </c>
      <c r="B22" t="s">
        <v>12</v>
      </c>
      <c r="C22" s="3">
        <v>128</v>
      </c>
      <c r="D22" t="s">
        <v>13</v>
      </c>
      <c r="E22" t="s">
        <v>82</v>
      </c>
      <c r="F22" s="5" t="s">
        <v>115</v>
      </c>
      <c r="I22" s="2" t="s">
        <v>179</v>
      </c>
      <c r="J22" t="s">
        <v>9</v>
      </c>
      <c r="K22" s="3">
        <v>8</v>
      </c>
      <c r="L22" t="s">
        <v>10</v>
      </c>
      <c r="M22" t="s">
        <v>82</v>
      </c>
      <c r="N22" s="5" t="s">
        <v>180</v>
      </c>
      <c r="Q22" t="s">
        <v>225</v>
      </c>
      <c r="R22" t="s">
        <v>9</v>
      </c>
      <c r="S22" s="3">
        <v>8</v>
      </c>
      <c r="T22" t="s">
        <v>10</v>
      </c>
      <c r="V22" s="5" t="s">
        <v>230</v>
      </c>
    </row>
    <row r="23" spans="1:22" ht="15.75" x14ac:dyDescent="0.25">
      <c r="A23" s="2" t="s">
        <v>78</v>
      </c>
      <c r="B23" t="s">
        <v>12</v>
      </c>
      <c r="C23" s="3">
        <v>128</v>
      </c>
      <c r="D23" t="s">
        <v>13</v>
      </c>
      <c r="E23" t="s">
        <v>82</v>
      </c>
      <c r="F23" s="5" t="s">
        <v>117</v>
      </c>
      <c r="I23" s="2" t="s">
        <v>114</v>
      </c>
      <c r="J23" t="s">
        <v>12</v>
      </c>
      <c r="K23" s="3">
        <v>128</v>
      </c>
      <c r="L23" t="s">
        <v>10</v>
      </c>
      <c r="M23" t="s">
        <v>87</v>
      </c>
      <c r="N23" s="5">
        <v>9</v>
      </c>
      <c r="Q23" t="s">
        <v>226</v>
      </c>
      <c r="R23" t="s">
        <v>12</v>
      </c>
      <c r="S23" s="3">
        <v>16</v>
      </c>
      <c r="T23" t="s">
        <v>2</v>
      </c>
      <c r="V23" s="5" t="s">
        <v>121</v>
      </c>
    </row>
    <row r="24" spans="1:22" ht="15.75" x14ac:dyDescent="0.25">
      <c r="A24" s="2" t="s">
        <v>79</v>
      </c>
      <c r="B24" t="s">
        <v>12</v>
      </c>
      <c r="C24" s="3">
        <v>128</v>
      </c>
      <c r="D24" t="s">
        <v>13</v>
      </c>
      <c r="E24" t="s">
        <v>82</v>
      </c>
      <c r="F24" s="5" t="s">
        <v>121</v>
      </c>
      <c r="I24" s="2" t="s">
        <v>158</v>
      </c>
      <c r="J24" t="s">
        <v>15</v>
      </c>
      <c r="K24" s="3">
        <v>1</v>
      </c>
      <c r="L24" t="s">
        <v>2</v>
      </c>
      <c r="M24" t="s">
        <v>83</v>
      </c>
      <c r="N24" s="5" t="s">
        <v>159</v>
      </c>
      <c r="Q24" t="s">
        <v>227</v>
      </c>
      <c r="R24" t="s">
        <v>9</v>
      </c>
      <c r="S24" s="3">
        <v>8</v>
      </c>
      <c r="T24" t="s">
        <v>10</v>
      </c>
      <c r="V24" s="5" t="s">
        <v>147</v>
      </c>
    </row>
    <row r="25" spans="1:22" ht="15.75" x14ac:dyDescent="0.25">
      <c r="A25" s="2" t="s">
        <v>80</v>
      </c>
      <c r="B25" t="s">
        <v>12</v>
      </c>
      <c r="C25" s="3">
        <v>128</v>
      </c>
      <c r="D25" t="s">
        <v>13</v>
      </c>
      <c r="E25" t="s">
        <v>82</v>
      </c>
      <c r="F25" s="5" t="s">
        <v>119</v>
      </c>
      <c r="I25" s="2" t="s">
        <v>160</v>
      </c>
      <c r="J25" t="s">
        <v>12</v>
      </c>
      <c r="K25" s="3">
        <v>16</v>
      </c>
      <c r="L25" t="s">
        <v>2</v>
      </c>
      <c r="M25" t="s">
        <v>83</v>
      </c>
      <c r="N25" s="5" t="s">
        <v>129</v>
      </c>
      <c r="Q25" t="s">
        <v>98</v>
      </c>
      <c r="R25" t="s">
        <v>9</v>
      </c>
      <c r="S25" s="3">
        <v>8</v>
      </c>
      <c r="T25" t="s">
        <v>10</v>
      </c>
      <c r="V25" s="5" t="s">
        <v>147</v>
      </c>
    </row>
    <row r="26" spans="1:22" ht="15.75" x14ac:dyDescent="0.25">
      <c r="A26" s="2" t="s">
        <v>21</v>
      </c>
      <c r="B26" t="s">
        <v>7</v>
      </c>
      <c r="C26" s="3">
        <v>4</v>
      </c>
      <c r="D26" t="s">
        <v>10</v>
      </c>
      <c r="E26" t="s">
        <v>82</v>
      </c>
      <c r="F26" s="5" t="s">
        <v>141</v>
      </c>
      <c r="I26" s="2" t="s">
        <v>45</v>
      </c>
      <c r="J26" t="s">
        <v>12</v>
      </c>
      <c r="K26" s="3">
        <v>16</v>
      </c>
      <c r="L26" t="s">
        <v>2</v>
      </c>
      <c r="M26" t="s">
        <v>82</v>
      </c>
      <c r="N26" s="5" t="s">
        <v>169</v>
      </c>
      <c r="Q26" t="s">
        <v>228</v>
      </c>
      <c r="R26" t="s">
        <v>12</v>
      </c>
      <c r="S26" s="3">
        <v>128</v>
      </c>
      <c r="T26" t="s">
        <v>10</v>
      </c>
      <c r="V26" s="5" t="s">
        <v>232</v>
      </c>
    </row>
    <row r="27" spans="1:22" ht="15.75" x14ac:dyDescent="0.25">
      <c r="A27" s="2" t="s">
        <v>23</v>
      </c>
      <c r="B27" t="s">
        <v>7</v>
      </c>
      <c r="C27" s="3">
        <v>4</v>
      </c>
      <c r="D27" t="s">
        <v>10</v>
      </c>
      <c r="E27" t="s">
        <v>82</v>
      </c>
      <c r="F27" s="5" t="s">
        <v>141</v>
      </c>
      <c r="I27" s="2" t="s">
        <v>24</v>
      </c>
      <c r="J27" t="s">
        <v>12</v>
      </c>
      <c r="K27" s="3">
        <v>128</v>
      </c>
      <c r="L27" t="s">
        <v>10</v>
      </c>
      <c r="M27" t="s">
        <v>83</v>
      </c>
      <c r="N27" s="5" t="s">
        <v>131</v>
      </c>
      <c r="Q27" t="s">
        <v>229</v>
      </c>
      <c r="R27" t="s">
        <v>9</v>
      </c>
      <c r="S27" s="3">
        <v>8</v>
      </c>
      <c r="T27" t="s">
        <v>10</v>
      </c>
      <c r="V27" s="5" t="s">
        <v>231</v>
      </c>
    </row>
    <row r="28" spans="1:22" ht="15.75" x14ac:dyDescent="0.25">
      <c r="A28" s="2" t="s">
        <v>24</v>
      </c>
      <c r="B28" t="s">
        <v>12</v>
      </c>
      <c r="C28" s="3">
        <v>128</v>
      </c>
      <c r="D28" t="s">
        <v>10</v>
      </c>
      <c r="E28" t="s">
        <v>83</v>
      </c>
      <c r="F28" s="5" t="s">
        <v>131</v>
      </c>
      <c r="I28" s="2" t="s">
        <v>181</v>
      </c>
      <c r="J28" t="s">
        <v>9</v>
      </c>
      <c r="K28" s="3">
        <v>8</v>
      </c>
      <c r="L28" t="s">
        <v>10</v>
      </c>
      <c r="M28" t="s">
        <v>82</v>
      </c>
      <c r="N28" s="5" t="s">
        <v>115</v>
      </c>
    </row>
    <row r="29" spans="1:22" ht="15.75" x14ac:dyDescent="0.25">
      <c r="A29" s="2" t="s">
        <v>81</v>
      </c>
      <c r="B29" t="s">
        <v>12</v>
      </c>
      <c r="C29" s="3">
        <v>128</v>
      </c>
      <c r="D29" t="s">
        <v>13</v>
      </c>
      <c r="E29" t="s">
        <v>82</v>
      </c>
      <c r="F29" s="5" t="s">
        <v>119</v>
      </c>
      <c r="I29" s="2" t="s">
        <v>161</v>
      </c>
      <c r="J29" t="s">
        <v>9</v>
      </c>
      <c r="K29" s="3">
        <v>8</v>
      </c>
      <c r="L29" t="s">
        <v>10</v>
      </c>
      <c r="M29" t="s">
        <v>83</v>
      </c>
      <c r="N29" s="5" t="s">
        <v>133</v>
      </c>
    </row>
    <row r="30" spans="1:22" ht="15.75" x14ac:dyDescent="0.25">
      <c r="A30" s="2" t="s">
        <v>65</v>
      </c>
      <c r="B30" t="s">
        <v>7</v>
      </c>
      <c r="C30" s="3">
        <v>4</v>
      </c>
      <c r="D30" t="s">
        <v>10</v>
      </c>
      <c r="E30" t="s">
        <v>83</v>
      </c>
      <c r="F30" s="5" t="s">
        <v>129</v>
      </c>
      <c r="I30" s="2" t="s">
        <v>66</v>
      </c>
      <c r="J30" t="s">
        <v>12</v>
      </c>
      <c r="K30" s="3">
        <v>16</v>
      </c>
      <c r="L30" t="s">
        <v>2</v>
      </c>
      <c r="M30" t="s">
        <v>83</v>
      </c>
      <c r="N30" s="5" t="s">
        <v>133</v>
      </c>
    </row>
    <row r="31" spans="1:22" ht="15.75" x14ac:dyDescent="0.25">
      <c r="A31" s="2" t="s">
        <v>25</v>
      </c>
      <c r="B31" t="s">
        <v>9</v>
      </c>
      <c r="C31" s="3">
        <v>8</v>
      </c>
      <c r="D31" t="s">
        <v>10</v>
      </c>
      <c r="E31" t="s">
        <v>83</v>
      </c>
      <c r="F31" s="5" t="s">
        <v>132</v>
      </c>
      <c r="I31" s="2" t="s">
        <v>162</v>
      </c>
      <c r="J31" t="s">
        <v>9</v>
      </c>
      <c r="K31" s="3">
        <v>8</v>
      </c>
      <c r="L31" t="s">
        <v>10</v>
      </c>
      <c r="M31" t="s">
        <v>83</v>
      </c>
      <c r="N31" s="5" t="s">
        <v>132</v>
      </c>
    </row>
    <row r="32" spans="1:22" ht="15.75" x14ac:dyDescent="0.25">
      <c r="A32" s="2" t="s">
        <v>66</v>
      </c>
      <c r="B32" t="s">
        <v>12</v>
      </c>
      <c r="C32" s="3">
        <v>128</v>
      </c>
      <c r="D32" t="s">
        <v>10</v>
      </c>
      <c r="E32" t="s">
        <v>83</v>
      </c>
      <c r="F32" s="5" t="s">
        <v>133</v>
      </c>
      <c r="I32" s="2" t="s">
        <v>163</v>
      </c>
      <c r="J32" t="s">
        <v>12</v>
      </c>
      <c r="K32" s="3">
        <v>128</v>
      </c>
      <c r="L32" t="s">
        <v>10</v>
      </c>
      <c r="M32" t="s">
        <v>83</v>
      </c>
      <c r="N32" s="5" t="s">
        <v>134</v>
      </c>
    </row>
    <row r="33" spans="1:14" ht="15.75" x14ac:dyDescent="0.25">
      <c r="A33" s="2" t="s">
        <v>84</v>
      </c>
      <c r="B33" t="s">
        <v>7</v>
      </c>
      <c r="C33" s="3">
        <v>4</v>
      </c>
      <c r="D33" t="s">
        <v>10</v>
      </c>
      <c r="E33" t="s">
        <v>82</v>
      </c>
      <c r="F33" s="5" t="s">
        <v>142</v>
      </c>
      <c r="I33" s="2" t="s">
        <v>182</v>
      </c>
      <c r="J33" t="s">
        <v>12</v>
      </c>
      <c r="K33" s="3">
        <v>128</v>
      </c>
      <c r="L33" t="s">
        <v>10</v>
      </c>
      <c r="M33" t="s">
        <v>82</v>
      </c>
      <c r="N33" s="5" t="s">
        <v>183</v>
      </c>
    </row>
    <row r="34" spans="1:14" ht="15.75" x14ac:dyDescent="0.25">
      <c r="A34" s="2" t="s">
        <v>67</v>
      </c>
      <c r="B34" t="s">
        <v>12</v>
      </c>
      <c r="C34" s="3">
        <v>1</v>
      </c>
      <c r="D34" t="s">
        <v>13</v>
      </c>
      <c r="E34" t="s">
        <v>83</v>
      </c>
      <c r="F34" s="5" t="s">
        <v>133</v>
      </c>
      <c r="I34" s="2" t="s">
        <v>184</v>
      </c>
      <c r="J34" t="s">
        <v>12</v>
      </c>
      <c r="K34" s="3">
        <v>16</v>
      </c>
      <c r="L34" t="s">
        <v>2</v>
      </c>
      <c r="M34" t="s">
        <v>82</v>
      </c>
      <c r="N34" s="5" t="s">
        <v>169</v>
      </c>
    </row>
    <row r="35" spans="1:14" ht="15.75" x14ac:dyDescent="0.25">
      <c r="A35" s="2" t="s">
        <v>26</v>
      </c>
      <c r="B35" t="s">
        <v>12</v>
      </c>
      <c r="C35" s="3">
        <v>128</v>
      </c>
      <c r="D35" t="s">
        <v>10</v>
      </c>
      <c r="E35" t="s">
        <v>83</v>
      </c>
      <c r="F35" s="5" t="s">
        <v>134</v>
      </c>
      <c r="I35" s="2" t="s">
        <v>185</v>
      </c>
      <c r="J35" t="s">
        <v>12</v>
      </c>
      <c r="K35" s="3">
        <v>16</v>
      </c>
      <c r="L35" t="s">
        <v>2</v>
      </c>
      <c r="M35" t="s">
        <v>82</v>
      </c>
      <c r="N35" s="5" t="s">
        <v>125</v>
      </c>
    </row>
    <row r="36" spans="1:14" ht="15.75" x14ac:dyDescent="0.25">
      <c r="A36" s="2" t="s">
        <v>85</v>
      </c>
      <c r="B36" t="s">
        <v>7</v>
      </c>
      <c r="C36" s="3">
        <v>4</v>
      </c>
      <c r="D36" t="s">
        <v>10</v>
      </c>
      <c r="E36" t="s">
        <v>82</v>
      </c>
      <c r="F36" s="5" t="s">
        <v>143</v>
      </c>
      <c r="I36" s="2" t="s">
        <v>164</v>
      </c>
      <c r="J36" t="s">
        <v>9</v>
      </c>
      <c r="K36" s="3">
        <v>8</v>
      </c>
      <c r="L36" t="s">
        <v>10</v>
      </c>
      <c r="M36" t="s">
        <v>83</v>
      </c>
      <c r="N36" s="5" t="s">
        <v>132</v>
      </c>
    </row>
    <row r="37" spans="1:14" ht="15.75" x14ac:dyDescent="0.25">
      <c r="A37" s="2" t="s">
        <v>68</v>
      </c>
      <c r="B37" t="s">
        <v>12</v>
      </c>
      <c r="C37" s="3">
        <v>128</v>
      </c>
      <c r="D37" t="s">
        <v>10</v>
      </c>
      <c r="E37" t="s">
        <v>83</v>
      </c>
      <c r="F37" s="5" t="s">
        <v>134</v>
      </c>
      <c r="I37" s="2" t="s">
        <v>186</v>
      </c>
      <c r="J37" t="s">
        <v>12</v>
      </c>
      <c r="K37" s="3">
        <v>16</v>
      </c>
      <c r="L37" t="s">
        <v>2</v>
      </c>
      <c r="M37" t="s">
        <v>82</v>
      </c>
      <c r="N37" s="5" t="s">
        <v>187</v>
      </c>
    </row>
    <row r="38" spans="1:14" ht="15.75" x14ac:dyDescent="0.25">
      <c r="A38" s="2" t="s">
        <v>27</v>
      </c>
      <c r="B38" t="s">
        <v>12</v>
      </c>
      <c r="C38" s="3">
        <v>128</v>
      </c>
      <c r="D38" t="s">
        <v>10</v>
      </c>
      <c r="E38" t="s">
        <v>82</v>
      </c>
      <c r="F38" s="5" t="s">
        <v>115</v>
      </c>
      <c r="I38" s="2" t="s">
        <v>188</v>
      </c>
      <c r="J38" t="s">
        <v>12</v>
      </c>
      <c r="K38" s="3">
        <v>16</v>
      </c>
      <c r="L38" t="s">
        <v>2</v>
      </c>
      <c r="M38" t="s">
        <v>82</v>
      </c>
      <c r="N38" s="5" t="s">
        <v>169</v>
      </c>
    </row>
    <row r="39" spans="1:14" ht="15.75" x14ac:dyDescent="0.25">
      <c r="A39" s="2" t="s">
        <v>28</v>
      </c>
      <c r="B39" t="s">
        <v>9</v>
      </c>
      <c r="C39" s="3">
        <v>8</v>
      </c>
      <c r="D39" t="s">
        <v>10</v>
      </c>
      <c r="E39" t="s">
        <v>83</v>
      </c>
      <c r="F39" s="5" t="s">
        <v>135</v>
      </c>
      <c r="I39" s="2" t="s">
        <v>165</v>
      </c>
      <c r="J39" t="s">
        <v>12</v>
      </c>
      <c r="K39" s="3">
        <v>128</v>
      </c>
      <c r="L39" t="s">
        <v>10</v>
      </c>
      <c r="M39" t="s">
        <v>83</v>
      </c>
      <c r="N39" s="5" t="s">
        <v>134</v>
      </c>
    </row>
    <row r="40" spans="1:14" ht="15.75" x14ac:dyDescent="0.25">
      <c r="A40" s="2" t="s">
        <v>86</v>
      </c>
      <c r="B40" t="s">
        <v>7</v>
      </c>
      <c r="C40" s="3">
        <v>4</v>
      </c>
      <c r="D40" t="s">
        <v>10</v>
      </c>
      <c r="E40" t="s">
        <v>82</v>
      </c>
      <c r="F40" s="5" t="s">
        <v>144</v>
      </c>
      <c r="I40" s="2" t="s">
        <v>27</v>
      </c>
      <c r="J40" t="s">
        <v>12</v>
      </c>
      <c r="K40" s="3">
        <v>128</v>
      </c>
      <c r="L40" t="s">
        <v>10</v>
      </c>
      <c r="M40" t="s">
        <v>82</v>
      </c>
      <c r="N40" s="5" t="s">
        <v>115</v>
      </c>
    </row>
    <row r="41" spans="1:14" ht="15.75" x14ac:dyDescent="0.25">
      <c r="A41" s="2" t="s">
        <v>29</v>
      </c>
      <c r="B41" t="s">
        <v>12</v>
      </c>
      <c r="C41" s="3">
        <v>1</v>
      </c>
      <c r="D41" t="s">
        <v>10</v>
      </c>
      <c r="E41" t="s">
        <v>83</v>
      </c>
      <c r="F41" s="5" t="s">
        <v>131</v>
      </c>
      <c r="I41" s="2" t="s">
        <v>28</v>
      </c>
      <c r="J41" t="s">
        <v>9</v>
      </c>
      <c r="K41" s="3">
        <v>8</v>
      </c>
      <c r="L41" t="s">
        <v>10</v>
      </c>
      <c r="M41" t="s">
        <v>83</v>
      </c>
      <c r="N41" s="5" t="s">
        <v>135</v>
      </c>
    </row>
    <row r="42" spans="1:14" ht="15.75" x14ac:dyDescent="0.25">
      <c r="A42" s="2"/>
      <c r="C42" s="3"/>
      <c r="I42" s="2" t="s">
        <v>189</v>
      </c>
      <c r="J42" t="s">
        <v>12</v>
      </c>
      <c r="K42" s="3">
        <v>128</v>
      </c>
      <c r="L42" t="s">
        <v>10</v>
      </c>
      <c r="M42" t="s">
        <v>82</v>
      </c>
      <c r="N42" s="5" t="s">
        <v>115</v>
      </c>
    </row>
    <row r="43" spans="1:14" ht="15.75" x14ac:dyDescent="0.25">
      <c r="A43" t="s">
        <v>0</v>
      </c>
      <c r="C43">
        <v>1</v>
      </c>
      <c r="D43" t="s">
        <v>0</v>
      </c>
      <c r="E43" t="s">
        <v>87</v>
      </c>
      <c r="I43" s="2" t="s">
        <v>208</v>
      </c>
      <c r="J43" t="s">
        <v>12</v>
      </c>
      <c r="K43">
        <v>128</v>
      </c>
      <c r="L43" t="s">
        <v>10</v>
      </c>
      <c r="M43" t="s">
        <v>83</v>
      </c>
      <c r="N43" s="5" t="s">
        <v>147</v>
      </c>
    </row>
    <row r="44" spans="1:14" ht="15.75" x14ac:dyDescent="0.25">
      <c r="A44" s="2" t="s">
        <v>8</v>
      </c>
      <c r="B44" t="s">
        <v>9</v>
      </c>
      <c r="C44" s="3">
        <v>8</v>
      </c>
      <c r="D44" t="s">
        <v>10</v>
      </c>
      <c r="E44" t="s">
        <v>87</v>
      </c>
      <c r="F44" s="5">
        <v>4</v>
      </c>
      <c r="I44" s="2" t="s">
        <v>29</v>
      </c>
      <c r="J44" t="s">
        <v>12</v>
      </c>
      <c r="K44" s="3">
        <v>1</v>
      </c>
      <c r="L44" t="s">
        <v>10</v>
      </c>
      <c r="M44" t="s">
        <v>83</v>
      </c>
      <c r="N44" s="5" t="s">
        <v>131</v>
      </c>
    </row>
    <row r="45" spans="1:14" ht="15.75" x14ac:dyDescent="0.25">
      <c r="A45" s="2" t="s">
        <v>88</v>
      </c>
      <c r="B45" t="s">
        <v>12</v>
      </c>
      <c r="C45" s="3">
        <v>1</v>
      </c>
      <c r="D45" t="s">
        <v>13</v>
      </c>
      <c r="E45" t="s">
        <v>87</v>
      </c>
      <c r="F45" s="5">
        <v>2</v>
      </c>
      <c r="I45" s="2" t="s">
        <v>190</v>
      </c>
      <c r="J45" t="s">
        <v>12</v>
      </c>
      <c r="K45" s="3">
        <v>128</v>
      </c>
      <c r="L45" t="s">
        <v>10</v>
      </c>
      <c r="M45" t="s">
        <v>82</v>
      </c>
      <c r="N45" s="5" t="s">
        <v>178</v>
      </c>
    </row>
    <row r="46" spans="1:14" ht="15.75" x14ac:dyDescent="0.25">
      <c r="A46" s="2" t="s">
        <v>89</v>
      </c>
      <c r="B46" t="s">
        <v>12</v>
      </c>
      <c r="C46" s="3">
        <v>1</v>
      </c>
      <c r="D46" t="s">
        <v>13</v>
      </c>
      <c r="E46" t="s">
        <v>87</v>
      </c>
      <c r="F46" s="5">
        <v>14</v>
      </c>
    </row>
    <row r="47" spans="1:14" ht="15.75" x14ac:dyDescent="0.25">
      <c r="A47" s="2" t="s">
        <v>72</v>
      </c>
      <c r="B47" t="s">
        <v>9</v>
      </c>
      <c r="C47" s="3">
        <v>8</v>
      </c>
      <c r="D47" t="s">
        <v>10</v>
      </c>
      <c r="E47" t="s">
        <v>113</v>
      </c>
      <c r="F47" s="5" t="s">
        <v>116</v>
      </c>
      <c r="I47" t="s">
        <v>0</v>
      </c>
      <c r="K47">
        <v>1</v>
      </c>
      <c r="L47" t="s">
        <v>0</v>
      </c>
      <c r="M47" t="s">
        <v>87</v>
      </c>
      <c r="N47" s="5"/>
    </row>
    <row r="48" spans="1:14" ht="15.75" x14ac:dyDescent="0.25">
      <c r="A48" s="2" t="s">
        <v>71</v>
      </c>
      <c r="B48" t="s">
        <v>12</v>
      </c>
      <c r="C48" s="3">
        <v>128</v>
      </c>
      <c r="D48" t="s">
        <v>10</v>
      </c>
      <c r="E48" t="s">
        <v>113</v>
      </c>
      <c r="F48" s="5" t="s">
        <v>138</v>
      </c>
      <c r="I48" s="2" t="s">
        <v>71</v>
      </c>
      <c r="J48" t="s">
        <v>12</v>
      </c>
      <c r="K48">
        <v>128</v>
      </c>
      <c r="L48" t="s">
        <v>10</v>
      </c>
      <c r="M48" t="s">
        <v>87</v>
      </c>
      <c r="N48" s="5" t="s">
        <v>115</v>
      </c>
    </row>
    <row r="49" spans="1:14" ht="15.75" x14ac:dyDescent="0.25">
      <c r="A49" s="2" t="s">
        <v>14</v>
      </c>
      <c r="B49" t="s">
        <v>12</v>
      </c>
      <c r="C49" s="3">
        <v>128</v>
      </c>
      <c r="D49" t="s">
        <v>13</v>
      </c>
      <c r="E49" t="s">
        <v>113</v>
      </c>
      <c r="F49" s="5" t="s">
        <v>117</v>
      </c>
      <c r="I49" s="2" t="s">
        <v>191</v>
      </c>
      <c r="J49" t="s">
        <v>12</v>
      </c>
      <c r="K49">
        <v>128</v>
      </c>
      <c r="L49" t="s">
        <v>10</v>
      </c>
      <c r="M49" t="s">
        <v>87</v>
      </c>
      <c r="N49" s="5">
        <v>1</v>
      </c>
    </row>
    <row r="50" spans="1:14" ht="15.75" x14ac:dyDescent="0.25">
      <c r="A50" s="2" t="s">
        <v>11</v>
      </c>
      <c r="B50" t="s">
        <v>12</v>
      </c>
      <c r="C50" s="3">
        <v>128</v>
      </c>
      <c r="D50" t="s">
        <v>13</v>
      </c>
      <c r="E50" t="s">
        <v>87</v>
      </c>
      <c r="F50" s="5">
        <v>27</v>
      </c>
      <c r="I50" s="2" t="s">
        <v>91</v>
      </c>
      <c r="J50" t="s">
        <v>9</v>
      </c>
      <c r="K50">
        <v>8</v>
      </c>
      <c r="L50" t="s">
        <v>10</v>
      </c>
      <c r="M50" t="s">
        <v>87</v>
      </c>
      <c r="N50" s="5">
        <v>6</v>
      </c>
    </row>
    <row r="51" spans="1:14" ht="15.75" x14ac:dyDescent="0.25">
      <c r="A51" s="2" t="s">
        <v>60</v>
      </c>
      <c r="B51" t="s">
        <v>15</v>
      </c>
      <c r="C51" s="3">
        <v>1</v>
      </c>
      <c r="D51" t="s">
        <v>2</v>
      </c>
      <c r="E51" t="s">
        <v>87</v>
      </c>
      <c r="F51" s="5">
        <v>5</v>
      </c>
      <c r="I51" s="2" t="s">
        <v>16</v>
      </c>
      <c r="J51" t="s">
        <v>12</v>
      </c>
      <c r="K51">
        <v>16</v>
      </c>
      <c r="L51" t="s">
        <v>2</v>
      </c>
      <c r="M51" t="s">
        <v>87</v>
      </c>
      <c r="N51" s="5">
        <v>14</v>
      </c>
    </row>
    <row r="52" spans="1:14" ht="15.75" x14ac:dyDescent="0.25">
      <c r="A52" s="2" t="s">
        <v>59</v>
      </c>
      <c r="B52" t="s">
        <v>7</v>
      </c>
      <c r="C52" s="3">
        <v>4</v>
      </c>
      <c r="D52" t="s">
        <v>10</v>
      </c>
      <c r="E52" t="s">
        <v>87</v>
      </c>
      <c r="F52" s="5">
        <v>5</v>
      </c>
      <c r="I52" s="2" t="s">
        <v>206</v>
      </c>
      <c r="J52" t="s">
        <v>7</v>
      </c>
      <c r="K52">
        <v>4</v>
      </c>
      <c r="L52" t="s">
        <v>10</v>
      </c>
      <c r="M52" t="s">
        <v>87</v>
      </c>
      <c r="N52" s="5" t="s">
        <v>210</v>
      </c>
    </row>
    <row r="53" spans="1:14" ht="15.75" x14ac:dyDescent="0.25">
      <c r="A53" s="2" t="s">
        <v>90</v>
      </c>
      <c r="B53" t="s">
        <v>9</v>
      </c>
      <c r="C53" s="3">
        <v>8</v>
      </c>
      <c r="D53" t="s">
        <v>10</v>
      </c>
      <c r="E53" t="s">
        <v>87</v>
      </c>
      <c r="F53" s="5">
        <v>4</v>
      </c>
      <c r="I53" s="2" t="s">
        <v>192</v>
      </c>
      <c r="J53" t="s">
        <v>12</v>
      </c>
      <c r="K53">
        <v>16</v>
      </c>
      <c r="L53" t="s">
        <v>2</v>
      </c>
      <c r="M53" t="s">
        <v>87</v>
      </c>
      <c r="N53" s="5">
        <v>2</v>
      </c>
    </row>
    <row r="54" spans="1:14" ht="15.75" x14ac:dyDescent="0.25">
      <c r="A54" s="2" t="s">
        <v>91</v>
      </c>
      <c r="B54" t="s">
        <v>9</v>
      </c>
      <c r="C54" s="3">
        <v>8</v>
      </c>
      <c r="D54" t="s">
        <v>10</v>
      </c>
      <c r="E54" t="s">
        <v>87</v>
      </c>
      <c r="F54" s="5">
        <v>6</v>
      </c>
      <c r="I54" s="2" t="s">
        <v>193</v>
      </c>
      <c r="J54" t="s">
        <v>12</v>
      </c>
      <c r="K54">
        <v>128</v>
      </c>
      <c r="L54" t="s">
        <v>10</v>
      </c>
      <c r="M54" t="s">
        <v>87</v>
      </c>
      <c r="N54" s="5">
        <v>14</v>
      </c>
    </row>
    <row r="55" spans="1:14" ht="15.75" x14ac:dyDescent="0.25">
      <c r="A55" s="2" t="s">
        <v>92</v>
      </c>
      <c r="B55" t="s">
        <v>12</v>
      </c>
      <c r="C55" s="3">
        <v>1</v>
      </c>
      <c r="D55" t="s">
        <v>13</v>
      </c>
      <c r="E55" t="s">
        <v>87</v>
      </c>
      <c r="F55" s="5">
        <v>2</v>
      </c>
      <c r="I55" s="2" t="s">
        <v>207</v>
      </c>
      <c r="J55" t="s">
        <v>12</v>
      </c>
      <c r="K55">
        <v>128</v>
      </c>
      <c r="L55" t="s">
        <v>10</v>
      </c>
      <c r="M55" t="s">
        <v>87</v>
      </c>
      <c r="N55" s="5" t="s">
        <v>147</v>
      </c>
    </row>
    <row r="56" spans="1:14" ht="15.75" x14ac:dyDescent="0.25">
      <c r="A56" s="2" t="s">
        <v>93</v>
      </c>
      <c r="B56" t="s">
        <v>9</v>
      </c>
      <c r="C56" s="3">
        <v>8</v>
      </c>
      <c r="D56" t="s">
        <v>10</v>
      </c>
      <c r="E56" t="s">
        <v>87</v>
      </c>
      <c r="F56" s="5">
        <v>6</v>
      </c>
      <c r="I56" s="2" t="s">
        <v>157</v>
      </c>
      <c r="J56" t="s">
        <v>12</v>
      </c>
      <c r="K56" s="3">
        <v>16</v>
      </c>
      <c r="L56" t="s">
        <v>2</v>
      </c>
      <c r="M56" t="s">
        <v>87</v>
      </c>
      <c r="N56" s="5">
        <v>2</v>
      </c>
    </row>
    <row r="57" spans="1:14" ht="15.75" x14ac:dyDescent="0.25">
      <c r="A57" s="2" t="s">
        <v>16</v>
      </c>
      <c r="B57" t="s">
        <v>12</v>
      </c>
      <c r="C57" s="3">
        <v>128</v>
      </c>
      <c r="D57" t="s">
        <v>17</v>
      </c>
      <c r="E57" t="s">
        <v>87</v>
      </c>
      <c r="F57" s="5">
        <v>14</v>
      </c>
      <c r="I57" s="2" t="s">
        <v>194</v>
      </c>
      <c r="J57" t="s">
        <v>9</v>
      </c>
      <c r="K57">
        <v>8</v>
      </c>
      <c r="L57" t="s">
        <v>10</v>
      </c>
      <c r="M57" t="s">
        <v>87</v>
      </c>
      <c r="N57" s="5">
        <v>14</v>
      </c>
    </row>
    <row r="58" spans="1:14" ht="15.75" x14ac:dyDescent="0.25">
      <c r="A58" s="2" t="s">
        <v>63</v>
      </c>
      <c r="B58" t="s">
        <v>12</v>
      </c>
      <c r="C58" s="3">
        <v>128</v>
      </c>
      <c r="D58" t="s">
        <v>10</v>
      </c>
      <c r="E58" t="s">
        <v>87</v>
      </c>
      <c r="F58" s="5">
        <v>27</v>
      </c>
      <c r="I58" s="2" t="s">
        <v>179</v>
      </c>
      <c r="J58" t="s">
        <v>9</v>
      </c>
      <c r="K58">
        <v>8</v>
      </c>
      <c r="L58" t="s">
        <v>10</v>
      </c>
      <c r="M58" t="s">
        <v>87</v>
      </c>
      <c r="N58" s="5" t="s">
        <v>180</v>
      </c>
    </row>
    <row r="59" spans="1:14" ht="15.75" x14ac:dyDescent="0.25">
      <c r="A59" s="2" t="s">
        <v>108</v>
      </c>
      <c r="B59" t="s">
        <v>9</v>
      </c>
      <c r="C59" s="3">
        <v>8</v>
      </c>
      <c r="D59" t="s">
        <v>10</v>
      </c>
      <c r="E59" t="s">
        <v>113</v>
      </c>
      <c r="F59" s="5" t="s">
        <v>122</v>
      </c>
      <c r="I59" s="2" t="s">
        <v>195</v>
      </c>
      <c r="J59" t="s">
        <v>12</v>
      </c>
      <c r="K59">
        <v>128</v>
      </c>
      <c r="L59" t="s">
        <v>10</v>
      </c>
      <c r="M59" t="s">
        <v>87</v>
      </c>
      <c r="N59" s="5">
        <v>1</v>
      </c>
    </row>
    <row r="60" spans="1:14" ht="15.75" x14ac:dyDescent="0.25">
      <c r="A60" s="2" t="s">
        <v>99</v>
      </c>
      <c r="B60" t="s">
        <v>12</v>
      </c>
      <c r="C60" s="3">
        <v>128</v>
      </c>
      <c r="D60" t="s">
        <v>10</v>
      </c>
      <c r="E60" t="s">
        <v>113</v>
      </c>
      <c r="F60" s="5" t="s">
        <v>118</v>
      </c>
      <c r="I60" s="2" t="s">
        <v>196</v>
      </c>
      <c r="J60" t="s">
        <v>9</v>
      </c>
      <c r="K60">
        <v>8</v>
      </c>
      <c r="L60" t="s">
        <v>10</v>
      </c>
      <c r="M60" t="s">
        <v>87</v>
      </c>
      <c r="N60" s="5">
        <v>1</v>
      </c>
    </row>
    <row r="61" spans="1:14" ht="15.75" x14ac:dyDescent="0.25">
      <c r="A61" s="2" t="s">
        <v>18</v>
      </c>
      <c r="B61" t="s">
        <v>12</v>
      </c>
      <c r="C61" s="3">
        <v>1</v>
      </c>
      <c r="D61" t="s">
        <v>13</v>
      </c>
      <c r="E61" t="s">
        <v>113</v>
      </c>
      <c r="F61" s="5" t="s">
        <v>119</v>
      </c>
      <c r="I61" s="2" t="s">
        <v>114</v>
      </c>
      <c r="J61" t="s">
        <v>12</v>
      </c>
      <c r="K61" s="3">
        <v>128</v>
      </c>
      <c r="L61" t="s">
        <v>10</v>
      </c>
      <c r="M61" t="s">
        <v>87</v>
      </c>
      <c r="N61" s="5">
        <v>9</v>
      </c>
    </row>
    <row r="62" spans="1:14" ht="15.75" x14ac:dyDescent="0.25">
      <c r="A62" s="2" t="s">
        <v>94</v>
      </c>
      <c r="B62" t="s">
        <v>12</v>
      </c>
      <c r="C62" s="3">
        <v>128</v>
      </c>
      <c r="D62" t="s">
        <v>10</v>
      </c>
      <c r="E62" t="s">
        <v>87</v>
      </c>
      <c r="F62" s="5">
        <v>4</v>
      </c>
      <c r="I62" s="2" t="s">
        <v>197</v>
      </c>
      <c r="J62" t="s">
        <v>12</v>
      </c>
      <c r="K62" s="3">
        <v>16</v>
      </c>
      <c r="L62" t="s">
        <v>2</v>
      </c>
      <c r="M62" t="s">
        <v>87</v>
      </c>
      <c r="N62" s="5">
        <v>2</v>
      </c>
    </row>
    <row r="63" spans="1:14" ht="15.75" x14ac:dyDescent="0.25">
      <c r="A63" s="2" t="s">
        <v>100</v>
      </c>
      <c r="B63" t="s">
        <v>12</v>
      </c>
      <c r="C63" s="3">
        <v>128</v>
      </c>
      <c r="D63" t="s">
        <v>10</v>
      </c>
      <c r="E63" t="s">
        <v>113</v>
      </c>
      <c r="F63" s="5" t="s">
        <v>120</v>
      </c>
      <c r="I63" s="2" t="s">
        <v>205</v>
      </c>
      <c r="J63" t="s">
        <v>12</v>
      </c>
      <c r="K63">
        <v>128</v>
      </c>
      <c r="L63" t="s">
        <v>10</v>
      </c>
      <c r="M63" t="s">
        <v>87</v>
      </c>
      <c r="N63" s="5" t="s">
        <v>209</v>
      </c>
    </row>
    <row r="64" spans="1:14" ht="15.75" x14ac:dyDescent="0.25">
      <c r="A64" s="2" t="s">
        <v>146</v>
      </c>
      <c r="B64" t="s">
        <v>9</v>
      </c>
      <c r="C64" s="3">
        <v>8</v>
      </c>
      <c r="D64" t="s">
        <v>10</v>
      </c>
      <c r="E64" t="s">
        <v>113</v>
      </c>
      <c r="F64" s="5" t="s">
        <v>148</v>
      </c>
      <c r="I64" s="2" t="s">
        <v>198</v>
      </c>
      <c r="J64" t="s">
        <v>12</v>
      </c>
      <c r="K64">
        <v>128</v>
      </c>
      <c r="L64" t="s">
        <v>10</v>
      </c>
      <c r="M64" t="s">
        <v>87</v>
      </c>
      <c r="N64" s="5" t="s">
        <v>183</v>
      </c>
    </row>
    <row r="65" spans="1:14" ht="15.75" x14ac:dyDescent="0.25">
      <c r="A65" s="2" t="s">
        <v>145</v>
      </c>
      <c r="B65" t="s">
        <v>9</v>
      </c>
      <c r="C65" s="3">
        <v>8</v>
      </c>
      <c r="D65" t="s">
        <v>10</v>
      </c>
      <c r="E65" t="s">
        <v>87</v>
      </c>
      <c r="F65" s="5" t="s">
        <v>147</v>
      </c>
      <c r="I65" s="2" t="s">
        <v>199</v>
      </c>
      <c r="J65" t="s">
        <v>12</v>
      </c>
      <c r="K65">
        <v>128</v>
      </c>
      <c r="L65" t="s">
        <v>10</v>
      </c>
      <c r="M65" t="s">
        <v>87</v>
      </c>
      <c r="N65" s="5">
        <v>14</v>
      </c>
    </row>
    <row r="66" spans="1:14" ht="15.75" x14ac:dyDescent="0.25">
      <c r="A66" s="2" t="s">
        <v>109</v>
      </c>
      <c r="B66" t="s">
        <v>7</v>
      </c>
      <c r="C66" s="3">
        <v>4</v>
      </c>
      <c r="D66" t="s">
        <v>10</v>
      </c>
      <c r="E66" t="s">
        <v>113</v>
      </c>
      <c r="F66" s="5" t="s">
        <v>123</v>
      </c>
      <c r="I66" s="2" t="s">
        <v>200</v>
      </c>
      <c r="J66" t="s">
        <v>12</v>
      </c>
      <c r="K66">
        <v>128</v>
      </c>
      <c r="L66" t="s">
        <v>10</v>
      </c>
      <c r="M66" t="s">
        <v>87</v>
      </c>
      <c r="N66" s="5">
        <v>1</v>
      </c>
    </row>
    <row r="67" spans="1:14" ht="15.75" x14ac:dyDescent="0.25">
      <c r="A67" s="2" t="s">
        <v>114</v>
      </c>
      <c r="B67" t="s">
        <v>12</v>
      </c>
      <c r="C67" s="3">
        <v>128</v>
      </c>
      <c r="D67" t="s">
        <v>10</v>
      </c>
      <c r="E67" t="s">
        <v>87</v>
      </c>
      <c r="F67" s="5">
        <v>9</v>
      </c>
      <c r="I67" s="2" t="s">
        <v>181</v>
      </c>
      <c r="J67" t="s">
        <v>9</v>
      </c>
      <c r="K67" s="3">
        <v>8</v>
      </c>
      <c r="L67" t="s">
        <v>10</v>
      </c>
      <c r="M67" t="s">
        <v>87</v>
      </c>
      <c r="N67" s="5" t="s">
        <v>115</v>
      </c>
    </row>
    <row r="68" spans="1:14" ht="15.75" x14ac:dyDescent="0.25">
      <c r="A68" s="2" t="s">
        <v>20</v>
      </c>
      <c r="B68" t="s">
        <v>9</v>
      </c>
      <c r="C68" s="3">
        <v>8</v>
      </c>
      <c r="D68" t="s">
        <v>10</v>
      </c>
      <c r="E68" t="s">
        <v>113</v>
      </c>
      <c r="F68" s="5" t="s">
        <v>124</v>
      </c>
      <c r="I68" s="2" t="s">
        <v>201</v>
      </c>
      <c r="J68" t="s">
        <v>12</v>
      </c>
      <c r="K68">
        <v>128</v>
      </c>
      <c r="L68" t="s">
        <v>10</v>
      </c>
      <c r="M68" t="s">
        <v>87</v>
      </c>
      <c r="N68" s="5">
        <v>2</v>
      </c>
    </row>
    <row r="69" spans="1:14" ht="15.75" x14ac:dyDescent="0.25">
      <c r="A69" s="2" t="s">
        <v>79</v>
      </c>
      <c r="B69" t="s">
        <v>12</v>
      </c>
      <c r="C69" s="3">
        <v>128</v>
      </c>
      <c r="D69" t="s">
        <v>10</v>
      </c>
      <c r="E69" t="s">
        <v>113</v>
      </c>
      <c r="F69" s="5" t="s">
        <v>121</v>
      </c>
      <c r="I69" s="2" t="s">
        <v>202</v>
      </c>
      <c r="J69" t="s">
        <v>12</v>
      </c>
      <c r="K69">
        <v>128</v>
      </c>
      <c r="L69" t="s">
        <v>10</v>
      </c>
      <c r="M69" t="s">
        <v>87</v>
      </c>
      <c r="N69" s="5">
        <v>2</v>
      </c>
    </row>
    <row r="70" spans="1:14" ht="15.75" x14ac:dyDescent="0.25">
      <c r="A70" s="2" t="s">
        <v>95</v>
      </c>
      <c r="B70" t="s">
        <v>12</v>
      </c>
      <c r="C70" s="3">
        <v>1</v>
      </c>
      <c r="D70" t="s">
        <v>13</v>
      </c>
      <c r="E70" t="s">
        <v>87</v>
      </c>
      <c r="F70" s="5">
        <v>27</v>
      </c>
      <c r="I70" s="2" t="s">
        <v>46</v>
      </c>
      <c r="J70" t="s">
        <v>9</v>
      </c>
      <c r="K70" s="3">
        <v>8</v>
      </c>
      <c r="L70" t="s">
        <v>10</v>
      </c>
      <c r="M70" t="s">
        <v>87</v>
      </c>
      <c r="N70" s="5">
        <v>14</v>
      </c>
    </row>
    <row r="71" spans="1:14" ht="15.75" x14ac:dyDescent="0.25">
      <c r="A71" s="2" t="s">
        <v>22</v>
      </c>
      <c r="B71" t="s">
        <v>12</v>
      </c>
      <c r="C71" s="3">
        <v>128</v>
      </c>
      <c r="D71" t="s">
        <v>10</v>
      </c>
      <c r="E71" t="s">
        <v>87</v>
      </c>
      <c r="F71" s="5">
        <v>10</v>
      </c>
      <c r="I71" s="2" t="s">
        <v>97</v>
      </c>
      <c r="J71" t="s">
        <v>12</v>
      </c>
      <c r="K71">
        <v>128</v>
      </c>
      <c r="L71" t="s">
        <v>10</v>
      </c>
      <c r="M71" t="s">
        <v>87</v>
      </c>
      <c r="N71" s="5">
        <v>14</v>
      </c>
    </row>
    <row r="72" spans="1:14" ht="15.75" x14ac:dyDescent="0.25">
      <c r="A72" s="2" t="s">
        <v>96</v>
      </c>
      <c r="B72" t="s">
        <v>12</v>
      </c>
      <c r="C72" s="3">
        <v>16</v>
      </c>
      <c r="D72" t="s">
        <v>2</v>
      </c>
      <c r="E72" t="s">
        <v>87</v>
      </c>
      <c r="F72" s="5">
        <v>2</v>
      </c>
      <c r="I72" s="2" t="s">
        <v>203</v>
      </c>
      <c r="J72" t="s">
        <v>12</v>
      </c>
      <c r="K72">
        <v>128</v>
      </c>
      <c r="L72" t="s">
        <v>10</v>
      </c>
      <c r="M72" t="s">
        <v>87</v>
      </c>
      <c r="N72" s="5">
        <v>1</v>
      </c>
    </row>
    <row r="73" spans="1:14" ht="15.75" x14ac:dyDescent="0.25">
      <c r="A73" s="2" t="s">
        <v>101</v>
      </c>
      <c r="B73" t="s">
        <v>12</v>
      </c>
      <c r="C73" s="3">
        <v>128</v>
      </c>
      <c r="D73" t="s">
        <v>10</v>
      </c>
      <c r="E73" t="s">
        <v>113</v>
      </c>
      <c r="F73" s="5" t="s">
        <v>119</v>
      </c>
      <c r="I73" s="2" t="s">
        <v>110</v>
      </c>
      <c r="J73" t="s">
        <v>9</v>
      </c>
      <c r="K73">
        <v>8</v>
      </c>
      <c r="L73" t="s">
        <v>10</v>
      </c>
      <c r="M73" t="s">
        <v>87</v>
      </c>
      <c r="N73" s="5" t="s">
        <v>126</v>
      </c>
    </row>
    <row r="74" spans="1:14" ht="15.75" x14ac:dyDescent="0.25">
      <c r="A74" s="2" t="s">
        <v>102</v>
      </c>
      <c r="B74" t="s">
        <v>12</v>
      </c>
      <c r="C74" s="3">
        <v>128</v>
      </c>
      <c r="D74" t="s">
        <v>10</v>
      </c>
      <c r="E74" t="s">
        <v>113</v>
      </c>
      <c r="F74" s="5" t="s">
        <v>125</v>
      </c>
      <c r="I74" s="2" t="s">
        <v>185</v>
      </c>
      <c r="J74" t="s">
        <v>12</v>
      </c>
      <c r="K74" s="3">
        <v>16</v>
      </c>
      <c r="L74" t="s">
        <v>2</v>
      </c>
      <c r="M74" t="s">
        <v>87</v>
      </c>
      <c r="N74" s="5" t="s">
        <v>125</v>
      </c>
    </row>
    <row r="75" spans="1:14" ht="15.75" x14ac:dyDescent="0.25">
      <c r="A75" s="2" t="s">
        <v>97</v>
      </c>
      <c r="B75" t="s">
        <v>12</v>
      </c>
      <c r="C75" s="3">
        <v>128</v>
      </c>
      <c r="D75" t="s">
        <v>10</v>
      </c>
      <c r="E75" t="s">
        <v>87</v>
      </c>
      <c r="F75" s="5">
        <v>14</v>
      </c>
      <c r="I75" s="2" t="s">
        <v>204</v>
      </c>
      <c r="J75" t="s">
        <v>9</v>
      </c>
      <c r="K75" s="3">
        <v>8</v>
      </c>
      <c r="L75" t="s">
        <v>10</v>
      </c>
      <c r="M75" t="s">
        <v>87</v>
      </c>
      <c r="N75" s="5">
        <v>14</v>
      </c>
    </row>
    <row r="76" spans="1:14" ht="15.75" x14ac:dyDescent="0.25">
      <c r="A76" s="2" t="s">
        <v>103</v>
      </c>
      <c r="B76" t="s">
        <v>12</v>
      </c>
      <c r="C76" s="3">
        <v>128</v>
      </c>
      <c r="D76" t="s">
        <v>10</v>
      </c>
      <c r="E76" t="s">
        <v>113</v>
      </c>
      <c r="F76" s="5" t="s">
        <v>119</v>
      </c>
      <c r="I76" s="2" t="s">
        <v>189</v>
      </c>
      <c r="J76" t="s">
        <v>12</v>
      </c>
      <c r="K76">
        <v>128</v>
      </c>
      <c r="L76" t="s">
        <v>10</v>
      </c>
      <c r="M76" t="s">
        <v>87</v>
      </c>
      <c r="N76" s="5" t="s">
        <v>115</v>
      </c>
    </row>
    <row r="77" spans="1:14" ht="15.75" x14ac:dyDescent="0.25">
      <c r="A77" s="2" t="s">
        <v>110</v>
      </c>
      <c r="B77" t="s">
        <v>9</v>
      </c>
      <c r="C77" s="3">
        <v>8</v>
      </c>
      <c r="D77" t="s">
        <v>10</v>
      </c>
      <c r="E77" t="s">
        <v>113</v>
      </c>
      <c r="F77" s="5" t="s">
        <v>126</v>
      </c>
      <c r="I77" s="2" t="s">
        <v>208</v>
      </c>
      <c r="J77" t="s">
        <v>12</v>
      </c>
      <c r="K77">
        <v>128</v>
      </c>
      <c r="L77" t="s">
        <v>10</v>
      </c>
      <c r="M77" t="s">
        <v>87</v>
      </c>
      <c r="N77" s="5" t="s">
        <v>147</v>
      </c>
    </row>
    <row r="78" spans="1:14" ht="15.75" x14ac:dyDescent="0.25">
      <c r="A78" s="2" t="s">
        <v>104</v>
      </c>
      <c r="B78" t="s">
        <v>12</v>
      </c>
      <c r="C78" s="3">
        <v>128</v>
      </c>
      <c r="D78" t="s">
        <v>10</v>
      </c>
      <c r="E78" t="s">
        <v>113</v>
      </c>
      <c r="F78" s="5" t="s">
        <v>127</v>
      </c>
    </row>
    <row r="79" spans="1:14" ht="15.75" x14ac:dyDescent="0.25">
      <c r="A79" s="2" t="s">
        <v>105</v>
      </c>
      <c r="B79" t="s">
        <v>12</v>
      </c>
      <c r="C79" s="3">
        <v>1</v>
      </c>
      <c r="D79" t="s">
        <v>13</v>
      </c>
      <c r="E79" t="s">
        <v>113</v>
      </c>
      <c r="F79" s="5" t="s">
        <v>128</v>
      </c>
    </row>
    <row r="80" spans="1:14" ht="15.75" x14ac:dyDescent="0.25">
      <c r="A80" s="2" t="s">
        <v>106</v>
      </c>
      <c r="B80" t="s">
        <v>12</v>
      </c>
      <c r="C80" s="3">
        <v>128</v>
      </c>
      <c r="D80" t="s">
        <v>10</v>
      </c>
      <c r="E80" t="s">
        <v>113</v>
      </c>
      <c r="F80" s="5" t="s">
        <v>125</v>
      </c>
    </row>
    <row r="81" spans="1:20" ht="15.75" x14ac:dyDescent="0.25">
      <c r="A81" s="2" t="s">
        <v>98</v>
      </c>
      <c r="B81" t="s">
        <v>12</v>
      </c>
      <c r="C81" s="3">
        <v>128</v>
      </c>
      <c r="D81" t="s">
        <v>10</v>
      </c>
      <c r="E81" t="s">
        <v>87</v>
      </c>
      <c r="F81" s="5">
        <v>4</v>
      </c>
    </row>
    <row r="82" spans="1:20" ht="15.75" x14ac:dyDescent="0.25">
      <c r="A82" s="2" t="s">
        <v>107</v>
      </c>
      <c r="B82" t="s">
        <v>12</v>
      </c>
      <c r="C82" s="3">
        <v>128</v>
      </c>
      <c r="D82" t="s">
        <v>10</v>
      </c>
      <c r="E82" t="s">
        <v>113</v>
      </c>
      <c r="F82" s="5" t="s">
        <v>121</v>
      </c>
    </row>
    <row r="83" spans="1:20" ht="15.75" x14ac:dyDescent="0.25">
      <c r="A83" s="2"/>
      <c r="C83" s="3"/>
    </row>
    <row r="84" spans="1:20" ht="21" x14ac:dyDescent="0.35">
      <c r="A84" s="297" t="s">
        <v>48</v>
      </c>
      <c r="B84" s="297"/>
      <c r="C84" s="297"/>
      <c r="D84" s="297"/>
    </row>
    <row r="85" spans="1:20" x14ac:dyDescent="0.25">
      <c r="A85" t="s">
        <v>0</v>
      </c>
      <c r="C85">
        <v>1</v>
      </c>
      <c r="D85" t="s">
        <v>0</v>
      </c>
    </row>
    <row r="86" spans="1:20" ht="15.75" x14ac:dyDescent="0.25">
      <c r="A86" s="2" t="s">
        <v>30</v>
      </c>
      <c r="B86" t="s">
        <v>15</v>
      </c>
      <c r="C86" s="3">
        <v>1</v>
      </c>
      <c r="D86" t="s">
        <v>2</v>
      </c>
    </row>
    <row r="87" spans="1:20" ht="15.75" x14ac:dyDescent="0.25">
      <c r="A87" s="2" t="s">
        <v>49</v>
      </c>
      <c r="B87" t="s">
        <v>9</v>
      </c>
      <c r="C87" s="3">
        <v>8</v>
      </c>
      <c r="D87" t="s">
        <v>10</v>
      </c>
    </row>
    <row r="88" spans="1:20" ht="15.75" x14ac:dyDescent="0.25">
      <c r="A88" s="2" t="s">
        <v>50</v>
      </c>
      <c r="B88" t="s">
        <v>9</v>
      </c>
      <c r="C88" s="3">
        <v>8</v>
      </c>
      <c r="D88" t="s">
        <v>10</v>
      </c>
    </row>
    <row r="89" spans="1:20" ht="15.75" x14ac:dyDescent="0.25">
      <c r="A89" s="2" t="s">
        <v>52</v>
      </c>
      <c r="B89" t="s">
        <v>12</v>
      </c>
      <c r="C89" s="3">
        <v>1</v>
      </c>
      <c r="D89" t="s">
        <v>10</v>
      </c>
    </row>
    <row r="90" spans="1:20" ht="15.75" x14ac:dyDescent="0.25">
      <c r="A90" s="2" t="s">
        <v>53</v>
      </c>
      <c r="B90" t="s">
        <v>12</v>
      </c>
      <c r="C90" s="3">
        <v>128</v>
      </c>
      <c r="D90" t="s">
        <v>10</v>
      </c>
    </row>
    <row r="91" spans="1:20" ht="15.75" x14ac:dyDescent="0.25">
      <c r="A91" s="2" t="s">
        <v>51</v>
      </c>
      <c r="B91" t="s">
        <v>7</v>
      </c>
      <c r="C91" s="3">
        <v>4</v>
      </c>
      <c r="D91" t="s">
        <v>10</v>
      </c>
    </row>
    <row r="92" spans="1:20" ht="15.75" x14ac:dyDescent="0.25">
      <c r="A92" s="2"/>
      <c r="C92" s="3"/>
    </row>
    <row r="94" spans="1:20" ht="21" x14ac:dyDescent="0.35">
      <c r="A94" s="297" t="s">
        <v>257</v>
      </c>
      <c r="B94" s="297"/>
      <c r="C94" s="297"/>
      <c r="D94" s="297"/>
      <c r="I94" s="297" t="s">
        <v>256</v>
      </c>
      <c r="J94" s="297"/>
      <c r="K94" s="297"/>
      <c r="L94" s="297"/>
      <c r="Q94" s="297" t="s">
        <v>255</v>
      </c>
      <c r="R94" s="297"/>
      <c r="S94" s="297"/>
      <c r="T94" s="297"/>
    </row>
    <row r="95" spans="1:20" ht="15.75" x14ac:dyDescent="0.25">
      <c r="A95" s="2" t="s">
        <v>0</v>
      </c>
      <c r="C95" s="3">
        <v>1</v>
      </c>
      <c r="D95" t="s">
        <v>0</v>
      </c>
      <c r="I95" s="2" t="s">
        <v>0</v>
      </c>
      <c r="K95" s="3">
        <v>1</v>
      </c>
      <c r="L95" t="s">
        <v>0</v>
      </c>
      <c r="Q95" s="2" t="s">
        <v>0</v>
      </c>
      <c r="S95" s="3">
        <v>1</v>
      </c>
      <c r="T95" t="s">
        <v>0</v>
      </c>
    </row>
    <row r="96" spans="1:20" x14ac:dyDescent="0.25">
      <c r="A96" t="s">
        <v>268</v>
      </c>
      <c r="B96" t="s">
        <v>12</v>
      </c>
      <c r="C96" s="3">
        <v>128</v>
      </c>
      <c r="D96" t="s">
        <v>1</v>
      </c>
      <c r="E96" s="1"/>
      <c r="I96" t="s">
        <v>248</v>
      </c>
      <c r="J96" t="s">
        <v>12</v>
      </c>
      <c r="K96" s="3">
        <v>128</v>
      </c>
      <c r="L96" t="s">
        <v>1</v>
      </c>
      <c r="Q96" t="s">
        <v>248</v>
      </c>
      <c r="R96" t="s">
        <v>12</v>
      </c>
      <c r="S96" s="3">
        <v>128</v>
      </c>
      <c r="T96" t="s">
        <v>1</v>
      </c>
    </row>
    <row r="97" spans="1:20" x14ac:dyDescent="0.25">
      <c r="A97" t="s">
        <v>260</v>
      </c>
      <c r="B97" t="s">
        <v>12</v>
      </c>
      <c r="C97" s="3">
        <v>128</v>
      </c>
      <c r="D97" t="s">
        <v>1</v>
      </c>
      <c r="E97" s="1"/>
      <c r="I97" t="s">
        <v>249</v>
      </c>
      <c r="J97" t="s">
        <v>12</v>
      </c>
      <c r="K97" s="3">
        <v>128</v>
      </c>
      <c r="L97" t="s">
        <v>1</v>
      </c>
      <c r="Q97" t="s">
        <v>249</v>
      </c>
      <c r="R97" t="s">
        <v>12</v>
      </c>
      <c r="S97" s="3">
        <v>128</v>
      </c>
      <c r="T97" t="s">
        <v>1</v>
      </c>
    </row>
    <row r="98" spans="1:20" x14ac:dyDescent="0.25">
      <c r="A98" t="s">
        <v>263</v>
      </c>
      <c r="B98" t="s">
        <v>12</v>
      </c>
      <c r="C98" s="3">
        <v>128</v>
      </c>
      <c r="D98" t="s">
        <v>1</v>
      </c>
      <c r="E98" s="1"/>
      <c r="I98" t="s">
        <v>240</v>
      </c>
      <c r="J98" t="s">
        <v>12</v>
      </c>
      <c r="K98" s="3">
        <v>128</v>
      </c>
      <c r="L98" t="s">
        <v>1</v>
      </c>
      <c r="Q98" t="s">
        <v>240</v>
      </c>
      <c r="R98" t="s">
        <v>12</v>
      </c>
      <c r="S98" s="3">
        <v>128</v>
      </c>
      <c r="T98" t="s">
        <v>1</v>
      </c>
    </row>
    <row r="99" spans="1:20" x14ac:dyDescent="0.25">
      <c r="A99" t="s">
        <v>261</v>
      </c>
      <c r="B99" t="s">
        <v>12</v>
      </c>
      <c r="C99" s="3">
        <v>128</v>
      </c>
      <c r="D99" t="s">
        <v>1</v>
      </c>
      <c r="E99" s="1"/>
      <c r="I99" t="s">
        <v>243</v>
      </c>
      <c r="J99" t="s">
        <v>12</v>
      </c>
      <c r="K99" s="3">
        <v>128</v>
      </c>
      <c r="L99" t="s">
        <v>1</v>
      </c>
      <c r="Q99" t="s">
        <v>243</v>
      </c>
      <c r="R99" t="s">
        <v>12</v>
      </c>
      <c r="S99" s="3">
        <v>128</v>
      </c>
      <c r="T99" t="s">
        <v>1</v>
      </c>
    </row>
    <row r="100" spans="1:20" x14ac:dyDescent="0.25">
      <c r="A100" t="s">
        <v>244</v>
      </c>
      <c r="B100" t="s">
        <v>12</v>
      </c>
      <c r="C100" s="3">
        <v>128</v>
      </c>
      <c r="D100" t="s">
        <v>1</v>
      </c>
      <c r="E100" s="1"/>
      <c r="I100" t="s">
        <v>250</v>
      </c>
      <c r="J100" t="s">
        <v>12</v>
      </c>
      <c r="K100" s="3">
        <v>128</v>
      </c>
      <c r="L100" t="s">
        <v>1</v>
      </c>
      <c r="Q100" t="s">
        <v>250</v>
      </c>
      <c r="R100" t="s">
        <v>12</v>
      </c>
      <c r="S100" s="3">
        <v>128</v>
      </c>
      <c r="T100" t="s">
        <v>1</v>
      </c>
    </row>
    <row r="101" spans="1:20" x14ac:dyDescent="0.25">
      <c r="A101" t="s">
        <v>264</v>
      </c>
      <c r="B101" t="s">
        <v>12</v>
      </c>
      <c r="C101" s="3">
        <v>128</v>
      </c>
      <c r="D101" t="s">
        <v>1</v>
      </c>
      <c r="E101" s="1"/>
      <c r="I101" t="s">
        <v>242</v>
      </c>
      <c r="J101" t="s">
        <v>12</v>
      </c>
      <c r="K101" s="3">
        <v>128</v>
      </c>
      <c r="L101" t="s">
        <v>1</v>
      </c>
      <c r="Q101" t="s">
        <v>242</v>
      </c>
      <c r="R101" t="s">
        <v>12</v>
      </c>
      <c r="S101" s="3">
        <v>128</v>
      </c>
      <c r="T101" t="s">
        <v>1</v>
      </c>
    </row>
    <row r="102" spans="1:20" x14ac:dyDescent="0.25">
      <c r="A102" t="s">
        <v>259</v>
      </c>
      <c r="B102" t="s">
        <v>12</v>
      </c>
      <c r="C102" s="3">
        <v>128</v>
      </c>
      <c r="D102" t="s">
        <v>1</v>
      </c>
      <c r="E102" s="1"/>
      <c r="I102" t="s">
        <v>244</v>
      </c>
      <c r="J102" t="s">
        <v>12</v>
      </c>
      <c r="K102" s="3">
        <v>128</v>
      </c>
      <c r="L102" t="s">
        <v>1</v>
      </c>
      <c r="Q102" t="s">
        <v>244</v>
      </c>
      <c r="R102" t="s">
        <v>12</v>
      </c>
      <c r="S102" s="3">
        <v>128</v>
      </c>
      <c r="T102" t="s">
        <v>1</v>
      </c>
    </row>
    <row r="103" spans="1:20" x14ac:dyDescent="0.25">
      <c r="A103" t="s">
        <v>266</v>
      </c>
      <c r="B103" t="s">
        <v>12</v>
      </c>
      <c r="C103" s="3">
        <v>128</v>
      </c>
      <c r="D103" t="s">
        <v>1</v>
      </c>
      <c r="E103" s="1"/>
      <c r="I103" t="s">
        <v>241</v>
      </c>
      <c r="J103" t="s">
        <v>12</v>
      </c>
      <c r="K103" s="3">
        <v>128</v>
      </c>
      <c r="L103" t="s">
        <v>1</v>
      </c>
      <c r="Q103" t="s">
        <v>241</v>
      </c>
      <c r="R103" t="s">
        <v>12</v>
      </c>
      <c r="S103" s="3">
        <v>128</v>
      </c>
      <c r="T103" t="s">
        <v>1</v>
      </c>
    </row>
    <row r="104" spans="1:20" x14ac:dyDescent="0.25">
      <c r="A104" t="s">
        <v>265</v>
      </c>
      <c r="B104" t="s">
        <v>12</v>
      </c>
      <c r="C104" s="3">
        <v>128</v>
      </c>
      <c r="D104" t="s">
        <v>1</v>
      </c>
      <c r="E104" s="1"/>
      <c r="I104" t="s">
        <v>251</v>
      </c>
      <c r="J104" t="s">
        <v>12</v>
      </c>
      <c r="K104" s="3">
        <v>128</v>
      </c>
      <c r="L104" t="s">
        <v>1</v>
      </c>
      <c r="Q104" t="s">
        <v>251</v>
      </c>
      <c r="R104" t="s">
        <v>12</v>
      </c>
      <c r="S104" s="3">
        <v>128</v>
      </c>
      <c r="T104" t="s">
        <v>1</v>
      </c>
    </row>
    <row r="105" spans="1:20" x14ac:dyDescent="0.25">
      <c r="A105" t="s">
        <v>245</v>
      </c>
      <c r="B105" t="s">
        <v>12</v>
      </c>
      <c r="C105" s="3">
        <v>128</v>
      </c>
      <c r="D105" t="s">
        <v>1</v>
      </c>
      <c r="E105" s="1"/>
      <c r="I105" t="s">
        <v>252</v>
      </c>
      <c r="J105" t="s">
        <v>12</v>
      </c>
      <c r="K105" s="3">
        <v>128</v>
      </c>
      <c r="L105" t="s">
        <v>1</v>
      </c>
      <c r="Q105" t="s">
        <v>252</v>
      </c>
      <c r="R105" t="s">
        <v>12</v>
      </c>
      <c r="S105" s="3">
        <v>128</v>
      </c>
      <c r="T105" t="s">
        <v>1</v>
      </c>
    </row>
    <row r="106" spans="1:20" x14ac:dyDescent="0.25">
      <c r="A106" t="s">
        <v>258</v>
      </c>
      <c r="B106" t="s">
        <v>12</v>
      </c>
      <c r="C106" s="3">
        <v>128</v>
      </c>
      <c r="D106" t="s">
        <v>1</v>
      </c>
      <c r="E106" s="1"/>
      <c r="I106" t="s">
        <v>31</v>
      </c>
      <c r="J106" t="s">
        <v>12</v>
      </c>
      <c r="K106" s="3">
        <v>128</v>
      </c>
      <c r="L106" t="s">
        <v>1</v>
      </c>
      <c r="Q106" t="s">
        <v>31</v>
      </c>
      <c r="R106" t="s">
        <v>12</v>
      </c>
      <c r="S106" s="3">
        <v>128</v>
      </c>
      <c r="T106" t="s">
        <v>1</v>
      </c>
    </row>
    <row r="107" spans="1:20" x14ac:dyDescent="0.25">
      <c r="A107" t="s">
        <v>253</v>
      </c>
      <c r="B107" t="s">
        <v>12</v>
      </c>
      <c r="C107" s="3">
        <v>128</v>
      </c>
      <c r="D107" t="s">
        <v>1</v>
      </c>
      <c r="E107" s="1"/>
      <c r="I107" t="s">
        <v>245</v>
      </c>
      <c r="J107" t="s">
        <v>12</v>
      </c>
      <c r="K107" s="3">
        <v>128</v>
      </c>
      <c r="L107" t="s">
        <v>1</v>
      </c>
      <c r="Q107" t="s">
        <v>245</v>
      </c>
      <c r="R107" t="s">
        <v>12</v>
      </c>
      <c r="S107" s="3">
        <v>128</v>
      </c>
      <c r="T107" t="s">
        <v>1</v>
      </c>
    </row>
    <row r="108" spans="1:20" x14ac:dyDescent="0.25">
      <c r="A108" t="s">
        <v>267</v>
      </c>
      <c r="B108" t="s">
        <v>12</v>
      </c>
      <c r="C108" s="3">
        <v>128</v>
      </c>
      <c r="D108" t="s">
        <v>1</v>
      </c>
      <c r="E108" s="1"/>
      <c r="I108" t="s">
        <v>246</v>
      </c>
      <c r="J108" t="s">
        <v>12</v>
      </c>
      <c r="K108" s="3">
        <v>128</v>
      </c>
      <c r="L108" t="s">
        <v>1</v>
      </c>
      <c r="Q108" t="s">
        <v>246</v>
      </c>
      <c r="R108" t="s">
        <v>12</v>
      </c>
      <c r="S108" s="3">
        <v>128</v>
      </c>
      <c r="T108" t="s">
        <v>1</v>
      </c>
    </row>
    <row r="109" spans="1:20" x14ac:dyDescent="0.25">
      <c r="A109" t="s">
        <v>247</v>
      </c>
      <c r="B109" t="s">
        <v>12</v>
      </c>
      <c r="C109" s="3">
        <v>128</v>
      </c>
      <c r="D109" t="s">
        <v>1</v>
      </c>
      <c r="E109" s="1"/>
      <c r="I109" t="s">
        <v>253</v>
      </c>
      <c r="J109" t="s">
        <v>12</v>
      </c>
      <c r="K109" s="3">
        <v>128</v>
      </c>
      <c r="L109" t="s">
        <v>1</v>
      </c>
      <c r="Q109" t="s">
        <v>253</v>
      </c>
      <c r="R109" t="s">
        <v>12</v>
      </c>
      <c r="S109" s="3">
        <v>128</v>
      </c>
      <c r="T109" t="s">
        <v>1</v>
      </c>
    </row>
    <row r="110" spans="1:20" x14ac:dyDescent="0.25">
      <c r="A110" t="s">
        <v>262</v>
      </c>
      <c r="B110" t="s">
        <v>12</v>
      </c>
      <c r="C110" s="3">
        <v>128</v>
      </c>
      <c r="D110" t="s">
        <v>1</v>
      </c>
      <c r="E110" s="1"/>
      <c r="I110" t="s">
        <v>32</v>
      </c>
      <c r="J110" t="s">
        <v>12</v>
      </c>
      <c r="K110" s="3">
        <v>128</v>
      </c>
      <c r="L110" t="s">
        <v>1</v>
      </c>
      <c r="Q110" t="s">
        <v>32</v>
      </c>
      <c r="R110" t="s">
        <v>12</v>
      </c>
      <c r="S110" s="3">
        <v>128</v>
      </c>
      <c r="T110" t="s">
        <v>1</v>
      </c>
    </row>
    <row r="111" spans="1:20" x14ac:dyDescent="0.25">
      <c r="I111" t="s">
        <v>247</v>
      </c>
      <c r="J111" t="s">
        <v>12</v>
      </c>
      <c r="K111" s="3">
        <v>128</v>
      </c>
      <c r="L111" t="s">
        <v>1</v>
      </c>
      <c r="Q111" t="s">
        <v>247</v>
      </c>
      <c r="R111" t="s">
        <v>12</v>
      </c>
      <c r="S111" s="3">
        <v>128</v>
      </c>
      <c r="T111" t="s">
        <v>1</v>
      </c>
    </row>
    <row r="112" spans="1:20" x14ac:dyDescent="0.25">
      <c r="I112" t="s">
        <v>254</v>
      </c>
      <c r="J112" t="s">
        <v>12</v>
      </c>
      <c r="K112" s="3">
        <v>128</v>
      </c>
      <c r="L112" t="s">
        <v>1</v>
      </c>
      <c r="Q112" t="s">
        <v>254</v>
      </c>
      <c r="R112" t="s">
        <v>12</v>
      </c>
      <c r="S112" s="3">
        <v>128</v>
      </c>
      <c r="T112" t="s">
        <v>1</v>
      </c>
    </row>
    <row r="113" spans="1:20" x14ac:dyDescent="0.25">
      <c r="E113" s="1"/>
    </row>
    <row r="114" spans="1:20" x14ac:dyDescent="0.25">
      <c r="E114" s="1"/>
    </row>
    <row r="115" spans="1:20" x14ac:dyDescent="0.25">
      <c r="E115" s="1"/>
    </row>
    <row r="116" spans="1:20" x14ac:dyDescent="0.25">
      <c r="E116" s="1"/>
    </row>
    <row r="117" spans="1:20" ht="21" x14ac:dyDescent="0.35">
      <c r="A117" s="297" t="s">
        <v>54</v>
      </c>
      <c r="B117" s="297"/>
      <c r="C117" s="297"/>
      <c r="D117" s="297"/>
      <c r="E117" s="1"/>
      <c r="I117" s="297" t="s">
        <v>310</v>
      </c>
      <c r="J117" s="297"/>
      <c r="K117" s="297"/>
      <c r="L117" s="297"/>
      <c r="Q117" s="297" t="s">
        <v>54</v>
      </c>
      <c r="R117" s="297"/>
      <c r="S117" s="297"/>
      <c r="T117" s="297"/>
    </row>
    <row r="118" spans="1:20" ht="15.75" x14ac:dyDescent="0.25">
      <c r="A118" s="2" t="s">
        <v>0</v>
      </c>
      <c r="C118" s="3">
        <v>1</v>
      </c>
      <c r="D118" t="s">
        <v>0</v>
      </c>
      <c r="E118" s="1"/>
      <c r="I118" s="2" t="s">
        <v>0</v>
      </c>
      <c r="K118" s="3">
        <v>1</v>
      </c>
      <c r="L118" t="s">
        <v>0</v>
      </c>
      <c r="Q118" s="2" t="s">
        <v>0</v>
      </c>
      <c r="S118" s="3">
        <v>1</v>
      </c>
      <c r="T118" t="s">
        <v>0</v>
      </c>
    </row>
    <row r="119" spans="1:20" x14ac:dyDescent="0.25">
      <c r="A119" t="s">
        <v>55</v>
      </c>
      <c r="B119" t="s">
        <v>9</v>
      </c>
      <c r="C119" s="3">
        <v>8</v>
      </c>
      <c r="D119" t="s">
        <v>10</v>
      </c>
      <c r="E119" s="1"/>
      <c r="I119" t="s">
        <v>55</v>
      </c>
      <c r="J119" t="s">
        <v>9</v>
      </c>
      <c r="K119" s="3">
        <v>8</v>
      </c>
      <c r="L119" t="s">
        <v>10</v>
      </c>
      <c r="Q119" t="s">
        <v>55</v>
      </c>
      <c r="R119" t="s">
        <v>9</v>
      </c>
      <c r="S119" s="3">
        <v>8</v>
      </c>
      <c r="T119" t="s">
        <v>10</v>
      </c>
    </row>
    <row r="120" spans="1:20" x14ac:dyDescent="0.25">
      <c r="A120" t="s">
        <v>56</v>
      </c>
      <c r="B120" t="s">
        <v>12</v>
      </c>
      <c r="C120" s="3">
        <v>1</v>
      </c>
      <c r="D120" t="s">
        <v>10</v>
      </c>
      <c r="I120" t="s">
        <v>56</v>
      </c>
      <c r="J120" t="s">
        <v>12</v>
      </c>
      <c r="K120" s="3">
        <v>1</v>
      </c>
      <c r="L120" t="s">
        <v>10</v>
      </c>
      <c r="Q120" t="s">
        <v>56</v>
      </c>
      <c r="R120" t="s">
        <v>12</v>
      </c>
      <c r="S120" s="3">
        <v>1</v>
      </c>
      <c r="T120" t="s">
        <v>10</v>
      </c>
    </row>
    <row r="121" spans="1:20" x14ac:dyDescent="0.25">
      <c r="A121" t="s">
        <v>57</v>
      </c>
      <c r="B121" t="s">
        <v>15</v>
      </c>
      <c r="C121" s="3">
        <v>1</v>
      </c>
      <c r="D121" t="s">
        <v>2</v>
      </c>
      <c r="I121" t="s">
        <v>57</v>
      </c>
      <c r="J121" t="s">
        <v>15</v>
      </c>
      <c r="K121" s="3">
        <v>1</v>
      </c>
      <c r="L121" t="s">
        <v>2</v>
      </c>
      <c r="Q121" t="s">
        <v>57</v>
      </c>
      <c r="R121" t="s">
        <v>15</v>
      </c>
      <c r="S121" s="3">
        <v>1</v>
      </c>
      <c r="T121" t="s">
        <v>2</v>
      </c>
    </row>
    <row r="122" spans="1:20" x14ac:dyDescent="0.25">
      <c r="A122" t="s">
        <v>58</v>
      </c>
      <c r="B122" t="s">
        <v>7</v>
      </c>
      <c r="C122" s="3">
        <v>4</v>
      </c>
      <c r="D122" t="s">
        <v>10</v>
      </c>
      <c r="I122" t="s">
        <v>58</v>
      </c>
      <c r="J122" t="s">
        <v>7</v>
      </c>
      <c r="K122" s="3">
        <v>4</v>
      </c>
      <c r="L122" t="s">
        <v>10</v>
      </c>
      <c r="Q122" t="s">
        <v>58</v>
      </c>
      <c r="R122" t="s">
        <v>7</v>
      </c>
      <c r="S122" s="3">
        <v>4</v>
      </c>
      <c r="T122" t="s">
        <v>10</v>
      </c>
    </row>
    <row r="125" spans="1:20" ht="15.75" x14ac:dyDescent="0.25">
      <c r="A125" s="2" t="s">
        <v>0</v>
      </c>
      <c r="C125" s="3">
        <v>1</v>
      </c>
      <c r="D125" t="s">
        <v>0</v>
      </c>
      <c r="I125" s="2" t="s">
        <v>0</v>
      </c>
      <c r="K125" s="3">
        <v>1</v>
      </c>
      <c r="L125" t="s">
        <v>0</v>
      </c>
      <c r="Q125" s="2" t="s">
        <v>0</v>
      </c>
      <c r="S125" s="3">
        <v>1</v>
      </c>
      <c r="T125" t="s">
        <v>0</v>
      </c>
    </row>
    <row r="126" spans="1:20" x14ac:dyDescent="0.25">
      <c r="A126" t="s">
        <v>274</v>
      </c>
      <c r="B126" t="s">
        <v>12</v>
      </c>
      <c r="C126" s="3">
        <v>1</v>
      </c>
      <c r="D126" t="s">
        <v>10</v>
      </c>
      <c r="I126" t="s">
        <v>274</v>
      </c>
      <c r="J126" t="s">
        <v>12</v>
      </c>
      <c r="K126" s="3">
        <v>1</v>
      </c>
      <c r="L126" t="s">
        <v>10</v>
      </c>
      <c r="Q126" t="s">
        <v>278</v>
      </c>
      <c r="R126" t="s">
        <v>12</v>
      </c>
      <c r="S126" s="3">
        <v>1</v>
      </c>
      <c r="T126" t="s">
        <v>10</v>
      </c>
    </row>
    <row r="127" spans="1:20" x14ac:dyDescent="0.25">
      <c r="A127" t="s">
        <v>275</v>
      </c>
      <c r="B127" t="s">
        <v>12</v>
      </c>
      <c r="C127" s="3">
        <v>1</v>
      </c>
      <c r="D127" t="s">
        <v>10</v>
      </c>
      <c r="I127" t="s">
        <v>275</v>
      </c>
      <c r="J127" t="s">
        <v>12</v>
      </c>
      <c r="K127" s="3">
        <v>1</v>
      </c>
      <c r="L127" t="s">
        <v>10</v>
      </c>
      <c r="Q127" t="s">
        <v>312</v>
      </c>
      <c r="R127" t="s">
        <v>15</v>
      </c>
      <c r="S127" s="3">
        <v>5</v>
      </c>
      <c r="T127" t="s">
        <v>2</v>
      </c>
    </row>
    <row r="128" spans="1:20" x14ac:dyDescent="0.25">
      <c r="A128" t="s">
        <v>276</v>
      </c>
      <c r="B128" t="s">
        <v>12</v>
      </c>
      <c r="C128" s="3">
        <v>1</v>
      </c>
      <c r="D128" t="s">
        <v>10</v>
      </c>
      <c r="I128" t="s">
        <v>276</v>
      </c>
      <c r="J128" t="s">
        <v>12</v>
      </c>
      <c r="K128" s="3">
        <v>1</v>
      </c>
      <c r="L128" t="s">
        <v>10</v>
      </c>
      <c r="Q128" t="s">
        <v>313</v>
      </c>
      <c r="R128" t="s">
        <v>9</v>
      </c>
      <c r="S128" s="3">
        <v>8</v>
      </c>
      <c r="T128" t="s">
        <v>10</v>
      </c>
    </row>
    <row r="129" spans="1:20" x14ac:dyDescent="0.25">
      <c r="A129" t="s">
        <v>316</v>
      </c>
      <c r="B129" t="s">
        <v>12</v>
      </c>
      <c r="C129" s="3">
        <v>1</v>
      </c>
      <c r="D129" t="s">
        <v>10</v>
      </c>
      <c r="I129" t="s">
        <v>277</v>
      </c>
      <c r="J129" t="s">
        <v>12</v>
      </c>
      <c r="K129" s="3">
        <v>1</v>
      </c>
      <c r="L129" t="s">
        <v>10</v>
      </c>
      <c r="Q129" t="s">
        <v>273</v>
      </c>
      <c r="R129" t="s">
        <v>15</v>
      </c>
      <c r="S129" s="3">
        <v>1</v>
      </c>
      <c r="T129" t="s">
        <v>2</v>
      </c>
    </row>
    <row r="130" spans="1:20" x14ac:dyDescent="0.25">
      <c r="A130" t="s">
        <v>317</v>
      </c>
      <c r="B130" t="s">
        <v>12</v>
      </c>
      <c r="C130" s="3">
        <v>1</v>
      </c>
      <c r="D130" t="s">
        <v>10</v>
      </c>
      <c r="I130" t="s">
        <v>278</v>
      </c>
      <c r="J130" t="s">
        <v>12</v>
      </c>
      <c r="K130" s="3">
        <v>1</v>
      </c>
      <c r="L130" t="s">
        <v>10</v>
      </c>
      <c r="Q130" t="s">
        <v>272</v>
      </c>
      <c r="R130" t="s">
        <v>12</v>
      </c>
      <c r="S130" s="3">
        <v>1</v>
      </c>
      <c r="T130" t="s">
        <v>10</v>
      </c>
    </row>
    <row r="131" spans="1:20" x14ac:dyDescent="0.25">
      <c r="A131" t="s">
        <v>318</v>
      </c>
      <c r="B131" t="s">
        <v>12</v>
      </c>
      <c r="C131" s="3">
        <v>1</v>
      </c>
      <c r="D131" t="s">
        <v>10</v>
      </c>
      <c r="I131" t="s">
        <v>279</v>
      </c>
      <c r="J131" t="s">
        <v>12</v>
      </c>
      <c r="K131" s="3">
        <v>1</v>
      </c>
      <c r="L131" t="s">
        <v>10</v>
      </c>
      <c r="Q131" t="s">
        <v>315</v>
      </c>
      <c r="R131" t="s">
        <v>9</v>
      </c>
      <c r="S131" s="3">
        <v>8</v>
      </c>
      <c r="T131" t="s">
        <v>10</v>
      </c>
    </row>
    <row r="132" spans="1:20" x14ac:dyDescent="0.25">
      <c r="A132" t="s">
        <v>279</v>
      </c>
      <c r="B132" t="s">
        <v>12</v>
      </c>
      <c r="C132" s="3">
        <v>1</v>
      </c>
      <c r="D132" t="s">
        <v>10</v>
      </c>
      <c r="I132" t="s">
        <v>280</v>
      </c>
      <c r="J132" t="s">
        <v>12</v>
      </c>
      <c r="K132" s="3">
        <v>1</v>
      </c>
      <c r="L132" t="s">
        <v>10</v>
      </c>
      <c r="Q132" t="s">
        <v>338</v>
      </c>
      <c r="R132" t="s">
        <v>12</v>
      </c>
      <c r="S132" s="3">
        <v>1</v>
      </c>
      <c r="T132" t="s">
        <v>10</v>
      </c>
    </row>
    <row r="133" spans="1:20" x14ac:dyDescent="0.25">
      <c r="A133" t="s">
        <v>280</v>
      </c>
      <c r="B133" t="s">
        <v>12</v>
      </c>
      <c r="C133" s="3">
        <v>1</v>
      </c>
      <c r="D133" t="s">
        <v>10</v>
      </c>
      <c r="I133" t="s">
        <v>281</v>
      </c>
      <c r="J133" t="s">
        <v>12</v>
      </c>
      <c r="K133" s="3">
        <v>1</v>
      </c>
      <c r="L133" t="s">
        <v>10</v>
      </c>
      <c r="Q133" t="s">
        <v>334</v>
      </c>
      <c r="R133" t="s">
        <v>12</v>
      </c>
      <c r="S133" s="3">
        <v>1</v>
      </c>
      <c r="T133" t="s">
        <v>10</v>
      </c>
    </row>
    <row r="134" spans="1:20" x14ac:dyDescent="0.25">
      <c r="A134" t="s">
        <v>319</v>
      </c>
      <c r="B134" t="s">
        <v>12</v>
      </c>
      <c r="C134" s="3">
        <v>1</v>
      </c>
      <c r="D134" t="s">
        <v>10</v>
      </c>
      <c r="I134" t="s">
        <v>282</v>
      </c>
      <c r="J134" t="s">
        <v>9</v>
      </c>
      <c r="K134" s="3">
        <v>8</v>
      </c>
      <c r="L134" t="s">
        <v>10</v>
      </c>
      <c r="Q134" t="s">
        <v>302</v>
      </c>
      <c r="R134" t="s">
        <v>7</v>
      </c>
      <c r="S134" s="3">
        <v>4</v>
      </c>
      <c r="T134" t="s">
        <v>10</v>
      </c>
    </row>
    <row r="135" spans="1:20" x14ac:dyDescent="0.25">
      <c r="A135" t="s">
        <v>281</v>
      </c>
      <c r="B135" t="s">
        <v>12</v>
      </c>
      <c r="C135" s="3">
        <v>1</v>
      </c>
      <c r="D135" t="s">
        <v>10</v>
      </c>
      <c r="I135" t="s">
        <v>283</v>
      </c>
      <c r="J135" t="s">
        <v>9</v>
      </c>
      <c r="K135" s="3">
        <v>8</v>
      </c>
      <c r="L135" t="s">
        <v>10</v>
      </c>
      <c r="Q135" t="s">
        <v>306</v>
      </c>
      <c r="R135" t="s">
        <v>12</v>
      </c>
      <c r="S135" s="3">
        <v>1</v>
      </c>
      <c r="T135" t="s">
        <v>10</v>
      </c>
    </row>
    <row r="136" spans="1:20" x14ac:dyDescent="0.25">
      <c r="A136" t="s">
        <v>320</v>
      </c>
      <c r="B136" t="s">
        <v>12</v>
      </c>
      <c r="C136" s="3">
        <v>1</v>
      </c>
      <c r="D136" t="s">
        <v>10</v>
      </c>
      <c r="I136" t="s">
        <v>284</v>
      </c>
      <c r="J136" t="s">
        <v>12</v>
      </c>
      <c r="K136" s="3">
        <v>1</v>
      </c>
      <c r="L136" t="s">
        <v>10</v>
      </c>
      <c r="Q136" t="s">
        <v>307</v>
      </c>
      <c r="R136" t="s">
        <v>12</v>
      </c>
      <c r="S136" s="3">
        <v>1</v>
      </c>
      <c r="T136" t="s">
        <v>10</v>
      </c>
    </row>
    <row r="137" spans="1:20" x14ac:dyDescent="0.25">
      <c r="A137" t="s">
        <v>284</v>
      </c>
      <c r="B137" t="s">
        <v>12</v>
      </c>
      <c r="C137" s="3">
        <v>1</v>
      </c>
      <c r="D137" t="s">
        <v>10</v>
      </c>
      <c r="I137" t="s">
        <v>285</v>
      </c>
      <c r="J137" t="s">
        <v>9</v>
      </c>
      <c r="K137" s="3">
        <v>8</v>
      </c>
      <c r="L137" t="s">
        <v>10</v>
      </c>
    </row>
    <row r="138" spans="1:20" x14ac:dyDescent="0.25">
      <c r="A138" t="s">
        <v>321</v>
      </c>
      <c r="B138" t="s">
        <v>9</v>
      </c>
      <c r="C138" s="3">
        <v>8</v>
      </c>
      <c r="D138" t="s">
        <v>10</v>
      </c>
      <c r="I138" t="s">
        <v>286</v>
      </c>
      <c r="J138" t="s">
        <v>9</v>
      </c>
      <c r="K138" s="3">
        <v>8</v>
      </c>
      <c r="L138" t="s">
        <v>10</v>
      </c>
    </row>
    <row r="139" spans="1:20" x14ac:dyDescent="0.25">
      <c r="A139" t="s">
        <v>322</v>
      </c>
      <c r="B139" t="s">
        <v>12</v>
      </c>
      <c r="C139" s="3">
        <v>1</v>
      </c>
      <c r="D139" t="s">
        <v>10</v>
      </c>
      <c r="I139" t="s">
        <v>308</v>
      </c>
      <c r="J139" t="s">
        <v>12</v>
      </c>
      <c r="K139" s="3">
        <v>1</v>
      </c>
      <c r="L139" t="s">
        <v>10</v>
      </c>
    </row>
    <row r="140" spans="1:20" x14ac:dyDescent="0.25">
      <c r="A140" t="s">
        <v>323</v>
      </c>
      <c r="B140" t="s">
        <v>12</v>
      </c>
      <c r="C140" s="3">
        <v>1</v>
      </c>
      <c r="D140" t="s">
        <v>10</v>
      </c>
      <c r="I140" t="s">
        <v>287</v>
      </c>
      <c r="J140" t="s">
        <v>12</v>
      </c>
      <c r="K140" s="3">
        <v>1</v>
      </c>
      <c r="L140" t="s">
        <v>10</v>
      </c>
    </row>
    <row r="141" spans="1:20" x14ac:dyDescent="0.25">
      <c r="A141" t="s">
        <v>324</v>
      </c>
      <c r="B141" t="s">
        <v>15</v>
      </c>
      <c r="C141" s="3">
        <v>50</v>
      </c>
      <c r="D141" t="s">
        <v>2</v>
      </c>
      <c r="I141" t="s">
        <v>288</v>
      </c>
      <c r="J141" t="s">
        <v>12</v>
      </c>
      <c r="K141" s="3">
        <v>1</v>
      </c>
      <c r="L141" t="s">
        <v>10</v>
      </c>
    </row>
    <row r="142" spans="1:20" x14ac:dyDescent="0.25">
      <c r="A142" t="s">
        <v>285</v>
      </c>
      <c r="B142" t="s">
        <v>9</v>
      </c>
      <c r="C142" s="3">
        <v>8</v>
      </c>
      <c r="D142" t="s">
        <v>10</v>
      </c>
      <c r="I142" t="s">
        <v>289</v>
      </c>
      <c r="J142" t="s">
        <v>12</v>
      </c>
      <c r="K142" s="3">
        <v>1</v>
      </c>
      <c r="L142" t="s">
        <v>10</v>
      </c>
    </row>
    <row r="143" spans="1:20" x14ac:dyDescent="0.25">
      <c r="A143" t="s">
        <v>312</v>
      </c>
      <c r="B143" t="s">
        <v>15</v>
      </c>
      <c r="C143" s="3">
        <v>5</v>
      </c>
      <c r="D143" t="s">
        <v>2</v>
      </c>
      <c r="I143" t="s">
        <v>272</v>
      </c>
      <c r="J143" t="s">
        <v>12</v>
      </c>
      <c r="K143" s="3">
        <v>1</v>
      </c>
      <c r="L143" t="s">
        <v>10</v>
      </c>
    </row>
    <row r="144" spans="1:20" x14ac:dyDescent="0.25">
      <c r="A144" t="s">
        <v>313</v>
      </c>
      <c r="B144" t="s">
        <v>9</v>
      </c>
      <c r="C144" s="3">
        <v>8</v>
      </c>
      <c r="D144" t="s">
        <v>10</v>
      </c>
      <c r="I144" t="s">
        <v>273</v>
      </c>
      <c r="J144" t="s">
        <v>15</v>
      </c>
      <c r="K144" s="3">
        <v>1</v>
      </c>
      <c r="L144" t="s">
        <v>2</v>
      </c>
    </row>
    <row r="145" spans="1:12" x14ac:dyDescent="0.25">
      <c r="A145" t="s">
        <v>325</v>
      </c>
      <c r="B145" t="s">
        <v>12</v>
      </c>
      <c r="C145" s="3">
        <v>1</v>
      </c>
      <c r="D145" t="s">
        <v>10</v>
      </c>
      <c r="I145" t="s">
        <v>290</v>
      </c>
      <c r="J145" t="s">
        <v>12</v>
      </c>
      <c r="K145" s="3">
        <v>1</v>
      </c>
      <c r="L145" t="s">
        <v>10</v>
      </c>
    </row>
    <row r="146" spans="1:12" x14ac:dyDescent="0.25">
      <c r="A146" t="s">
        <v>326</v>
      </c>
      <c r="B146" t="s">
        <v>15</v>
      </c>
      <c r="C146" s="3">
        <v>1</v>
      </c>
      <c r="D146" t="s">
        <v>2</v>
      </c>
      <c r="I146" t="s">
        <v>291</v>
      </c>
      <c r="J146" t="s">
        <v>12</v>
      </c>
      <c r="K146" s="3">
        <v>1</v>
      </c>
      <c r="L146" t="s">
        <v>10</v>
      </c>
    </row>
    <row r="147" spans="1:12" x14ac:dyDescent="0.25">
      <c r="A147" t="s">
        <v>327</v>
      </c>
      <c r="B147" t="s">
        <v>12</v>
      </c>
      <c r="C147" s="3">
        <v>1</v>
      </c>
      <c r="D147" t="s">
        <v>10</v>
      </c>
      <c r="I147" t="s">
        <v>292</v>
      </c>
      <c r="J147" t="s">
        <v>12</v>
      </c>
      <c r="K147" s="3">
        <v>1</v>
      </c>
      <c r="L147" t="s">
        <v>10</v>
      </c>
    </row>
    <row r="148" spans="1:12" x14ac:dyDescent="0.25">
      <c r="A148" t="s">
        <v>328</v>
      </c>
      <c r="B148" t="s">
        <v>12</v>
      </c>
      <c r="C148" s="3">
        <v>1</v>
      </c>
      <c r="D148" t="s">
        <v>10</v>
      </c>
      <c r="I148" t="s">
        <v>303</v>
      </c>
      <c r="J148" t="s">
        <v>9</v>
      </c>
      <c r="K148" s="3">
        <v>8</v>
      </c>
      <c r="L148" t="s">
        <v>10</v>
      </c>
    </row>
    <row r="149" spans="1:12" x14ac:dyDescent="0.25">
      <c r="A149" t="s">
        <v>329</v>
      </c>
      <c r="B149" t="s">
        <v>12</v>
      </c>
      <c r="C149" s="3">
        <v>1</v>
      </c>
      <c r="D149" t="s">
        <v>10</v>
      </c>
      <c r="I149" t="s">
        <v>338</v>
      </c>
      <c r="J149" t="s">
        <v>12</v>
      </c>
      <c r="K149" s="3">
        <v>1</v>
      </c>
      <c r="L149" t="s">
        <v>10</v>
      </c>
    </row>
    <row r="150" spans="1:12" x14ac:dyDescent="0.25">
      <c r="A150" t="s">
        <v>288</v>
      </c>
      <c r="B150" t="s">
        <v>12</v>
      </c>
      <c r="C150" s="3">
        <v>1</v>
      </c>
      <c r="D150" t="s">
        <v>10</v>
      </c>
      <c r="I150" t="s">
        <v>293</v>
      </c>
      <c r="J150" t="s">
        <v>9</v>
      </c>
      <c r="K150" s="3">
        <v>8</v>
      </c>
      <c r="L150" t="s">
        <v>10</v>
      </c>
    </row>
    <row r="151" spans="1:12" x14ac:dyDescent="0.25">
      <c r="A151" t="s">
        <v>289</v>
      </c>
      <c r="B151" t="s">
        <v>12</v>
      </c>
      <c r="C151" s="3">
        <v>1</v>
      </c>
      <c r="D151" t="s">
        <v>10</v>
      </c>
      <c r="I151" t="s">
        <v>294</v>
      </c>
      <c r="J151" t="s">
        <v>15</v>
      </c>
      <c r="K151" s="3">
        <v>1</v>
      </c>
      <c r="L151" t="s">
        <v>2</v>
      </c>
    </row>
    <row r="152" spans="1:12" x14ac:dyDescent="0.25">
      <c r="A152" t="s">
        <v>330</v>
      </c>
      <c r="B152" t="s">
        <v>9</v>
      </c>
      <c r="C152" s="3">
        <v>8</v>
      </c>
      <c r="D152" t="s">
        <v>10</v>
      </c>
      <c r="I152" t="s">
        <v>295</v>
      </c>
      <c r="J152" t="s">
        <v>15</v>
      </c>
      <c r="K152" s="3">
        <v>1</v>
      </c>
      <c r="L152" t="s">
        <v>2</v>
      </c>
    </row>
    <row r="153" spans="1:12" x14ac:dyDescent="0.25">
      <c r="A153" t="s">
        <v>331</v>
      </c>
      <c r="B153" t="s">
        <v>12</v>
      </c>
      <c r="C153" s="3">
        <v>1</v>
      </c>
      <c r="D153" t="s">
        <v>10</v>
      </c>
      <c r="I153" t="s">
        <v>296</v>
      </c>
      <c r="J153" t="s">
        <v>15</v>
      </c>
      <c r="K153" s="3">
        <v>1</v>
      </c>
      <c r="L153" t="s">
        <v>2</v>
      </c>
    </row>
    <row r="154" spans="1:12" x14ac:dyDescent="0.25">
      <c r="A154" t="s">
        <v>303</v>
      </c>
      <c r="B154" t="s">
        <v>9</v>
      </c>
      <c r="C154" s="3">
        <v>8</v>
      </c>
      <c r="D154" t="s">
        <v>10</v>
      </c>
      <c r="I154" t="s">
        <v>297</v>
      </c>
      <c r="J154" t="s">
        <v>9</v>
      </c>
      <c r="K154" s="3">
        <v>8</v>
      </c>
      <c r="L154" t="s">
        <v>10</v>
      </c>
    </row>
    <row r="155" spans="1:12" x14ac:dyDescent="0.25">
      <c r="A155" t="s">
        <v>315</v>
      </c>
      <c r="B155" t="s">
        <v>9</v>
      </c>
      <c r="C155" s="3">
        <v>8</v>
      </c>
      <c r="D155" t="s">
        <v>10</v>
      </c>
      <c r="I155" t="s">
        <v>298</v>
      </c>
      <c r="J155" t="s">
        <v>12</v>
      </c>
      <c r="K155" s="3">
        <v>1</v>
      </c>
      <c r="L155" t="s">
        <v>10</v>
      </c>
    </row>
    <row r="156" spans="1:12" x14ac:dyDescent="0.25">
      <c r="A156" t="s">
        <v>314</v>
      </c>
      <c r="B156" t="s">
        <v>12</v>
      </c>
      <c r="C156" s="3">
        <v>1</v>
      </c>
      <c r="D156" t="s">
        <v>10</v>
      </c>
      <c r="I156" t="s">
        <v>309</v>
      </c>
      <c r="J156" t="s">
        <v>12</v>
      </c>
      <c r="K156" s="3">
        <v>1</v>
      </c>
      <c r="L156" t="s">
        <v>10</v>
      </c>
    </row>
    <row r="157" spans="1:12" x14ac:dyDescent="0.25">
      <c r="A157" t="s">
        <v>339</v>
      </c>
      <c r="B157" t="s">
        <v>12</v>
      </c>
      <c r="C157" s="3">
        <v>1</v>
      </c>
      <c r="D157" t="s">
        <v>10</v>
      </c>
      <c r="I157" t="s">
        <v>300</v>
      </c>
      <c r="J157" t="s">
        <v>12</v>
      </c>
      <c r="K157" s="3">
        <v>1</v>
      </c>
      <c r="L157" t="s">
        <v>10</v>
      </c>
    </row>
    <row r="158" spans="1:12" x14ac:dyDescent="0.25">
      <c r="A158" t="s">
        <v>332</v>
      </c>
      <c r="B158" t="s">
        <v>12</v>
      </c>
      <c r="C158" s="3">
        <v>1</v>
      </c>
      <c r="D158" t="s">
        <v>10</v>
      </c>
      <c r="I158" t="s">
        <v>301</v>
      </c>
      <c r="J158" t="s">
        <v>12</v>
      </c>
      <c r="K158" s="3">
        <v>1</v>
      </c>
      <c r="L158" t="s">
        <v>10</v>
      </c>
    </row>
    <row r="159" spans="1:12" x14ac:dyDescent="0.25">
      <c r="A159" t="s">
        <v>333</v>
      </c>
      <c r="B159" t="s">
        <v>12</v>
      </c>
      <c r="C159" s="3">
        <v>1</v>
      </c>
      <c r="D159" t="s">
        <v>10</v>
      </c>
      <c r="I159" t="s">
        <v>302</v>
      </c>
      <c r="J159" t="s">
        <v>7</v>
      </c>
      <c r="K159" s="3">
        <v>4</v>
      </c>
      <c r="L159" t="s">
        <v>10</v>
      </c>
    </row>
    <row r="160" spans="1:12" x14ac:dyDescent="0.25">
      <c r="A160" t="s">
        <v>299</v>
      </c>
      <c r="B160" t="s">
        <v>12</v>
      </c>
      <c r="C160" s="3">
        <v>1</v>
      </c>
      <c r="D160" t="s">
        <v>10</v>
      </c>
      <c r="I160" t="s">
        <v>304</v>
      </c>
      <c r="J160" t="s">
        <v>15</v>
      </c>
      <c r="K160" s="3">
        <v>1</v>
      </c>
      <c r="L160" t="s">
        <v>2</v>
      </c>
    </row>
    <row r="161" spans="1:12" x14ac:dyDescent="0.25">
      <c r="A161" t="s">
        <v>300</v>
      </c>
      <c r="B161" t="s">
        <v>12</v>
      </c>
      <c r="C161" s="3">
        <v>1</v>
      </c>
      <c r="D161" t="s">
        <v>10</v>
      </c>
      <c r="I161" t="s">
        <v>305</v>
      </c>
      <c r="J161" t="s">
        <v>12</v>
      </c>
      <c r="K161" s="3">
        <v>1</v>
      </c>
      <c r="L161" t="s">
        <v>10</v>
      </c>
    </row>
    <row r="162" spans="1:12" x14ac:dyDescent="0.25">
      <c r="A162" t="s">
        <v>334</v>
      </c>
      <c r="B162" t="s">
        <v>12</v>
      </c>
      <c r="C162" s="3">
        <v>1</v>
      </c>
      <c r="D162" t="s">
        <v>10</v>
      </c>
      <c r="I162" t="s">
        <v>306</v>
      </c>
      <c r="J162" t="s">
        <v>12</v>
      </c>
      <c r="K162" s="3">
        <v>1</v>
      </c>
      <c r="L162" t="s">
        <v>10</v>
      </c>
    </row>
    <row r="163" spans="1:12" x14ac:dyDescent="0.25">
      <c r="A163" t="s">
        <v>335</v>
      </c>
      <c r="B163" t="s">
        <v>12</v>
      </c>
      <c r="C163" s="3">
        <v>1</v>
      </c>
      <c r="D163" t="s">
        <v>10</v>
      </c>
      <c r="I163" t="s">
        <v>307</v>
      </c>
      <c r="J163" t="s">
        <v>12</v>
      </c>
      <c r="K163" s="3">
        <v>1</v>
      </c>
      <c r="L163" t="s">
        <v>10</v>
      </c>
    </row>
    <row r="164" spans="1:12" x14ac:dyDescent="0.25">
      <c r="A164" t="s">
        <v>336</v>
      </c>
      <c r="B164" t="s">
        <v>7</v>
      </c>
      <c r="C164" s="3">
        <v>4</v>
      </c>
      <c r="D164" t="s">
        <v>10</v>
      </c>
    </row>
    <row r="165" spans="1:12" x14ac:dyDescent="0.25">
      <c r="A165" t="s">
        <v>304</v>
      </c>
      <c r="B165" t="s">
        <v>15</v>
      </c>
      <c r="C165" s="3">
        <v>1</v>
      </c>
      <c r="D165" t="s">
        <v>2</v>
      </c>
    </row>
    <row r="166" spans="1:12" x14ac:dyDescent="0.25">
      <c r="A166" t="s">
        <v>305</v>
      </c>
      <c r="B166" t="s">
        <v>12</v>
      </c>
      <c r="C166" s="3">
        <v>1</v>
      </c>
      <c r="D166" t="s">
        <v>10</v>
      </c>
    </row>
    <row r="167" spans="1:12" x14ac:dyDescent="0.25">
      <c r="A167" t="s">
        <v>307</v>
      </c>
      <c r="B167" t="s">
        <v>12</v>
      </c>
      <c r="C167" s="3">
        <v>1</v>
      </c>
      <c r="D167" t="s">
        <v>10</v>
      </c>
      <c r="I167" s="92" t="s">
        <v>311</v>
      </c>
    </row>
    <row r="170" spans="1:12" x14ac:dyDescent="0.25">
      <c r="A170" s="92" t="s">
        <v>337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Calculator Instructions</vt:lpstr>
      <vt:lpstr>Land Rent Calculator</vt:lpstr>
      <vt:lpstr>Printable Copy</vt:lpstr>
      <vt:lpstr>Financial Ratios</vt:lpstr>
      <vt:lpstr>Chemical Master List</vt:lpstr>
      <vt:lpstr>Chemicals</vt:lpstr>
      <vt:lpstr>Foliars</vt:lpstr>
      <vt:lpstr>Fungicides</vt:lpstr>
      <vt:lpstr>'Calculator Instructions'!Print_Area</vt:lpstr>
      <vt:lpstr>'Land Rent Calculator'!Print_Area</vt:lpstr>
      <vt:lpstr>'Printable Copy'!Print_Area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2021-04-14T20:34:54Z</cp:lastPrinted>
  <dcterms:created xsi:type="dcterms:W3CDTF">2018-03-23T14:51:03Z</dcterms:created>
  <dcterms:modified xsi:type="dcterms:W3CDTF">2025-06-29T15:27:25Z</dcterms:modified>
</cp:coreProperties>
</file>